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ΚΩΣΤΑΣ1\Dropbox\My PC (DESKTOP-H54RSET)\Documents\1_ΕΓΓΡΑΦΑ_ΚΩΣΤΑΣ\7_ΓΙΑ_ΙΣΤΟΣΕΛΙΔΕΣ\"/>
    </mc:Choice>
  </mc:AlternateContent>
  <xr:revisionPtr revIDLastSave="0" documentId="13_ncr:1_{868D6D5A-D051-4E45-9D95-762248F7D70F}" xr6:coauthVersionLast="47" xr6:coauthVersionMax="47" xr10:uidLastSave="{00000000-0000-0000-0000-000000000000}"/>
  <bookViews>
    <workbookView xWindow="-120" yWindow="-120" windowWidth="29040" windowHeight="15720" tabRatio="816" xr2:uid="{00000000-000D-0000-FFFF-FFFF00000000}"/>
  </bookViews>
  <sheets>
    <sheet name="ημ - σχήμα" sheetId="2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21" l="1"/>
  <c r="A154" i="21"/>
  <c r="A153" i="21"/>
  <c r="A152" i="21"/>
  <c r="A151" i="21"/>
  <c r="A150" i="21"/>
  <c r="H4" i="21"/>
  <c r="E12" i="21" l="1"/>
  <c r="A8" i="21" l="1"/>
  <c r="D21" i="21"/>
  <c r="F75" i="21" l="1"/>
  <c r="G87" i="21"/>
  <c r="G79" i="21"/>
  <c r="D80" i="21"/>
  <c r="G81" i="21"/>
  <c r="C86" i="21"/>
  <c r="G85" i="21" s="1"/>
  <c r="N66" i="21"/>
  <c r="N56" i="21"/>
  <c r="O62" i="21"/>
  <c r="O54" i="21"/>
  <c r="O57" i="21" s="1"/>
  <c r="L61" i="21"/>
  <c r="O60" i="21"/>
  <c r="O68" i="21"/>
  <c r="C61" i="21"/>
  <c r="F62" i="21"/>
  <c r="F60" i="21"/>
  <c r="E67" i="21"/>
  <c r="E56" i="21"/>
  <c r="G65" i="21"/>
  <c r="F68" i="21"/>
  <c r="L37" i="21"/>
  <c r="L47" i="21"/>
  <c r="M49" i="21"/>
  <c r="M43" i="21"/>
  <c r="M41" i="21"/>
  <c r="P42" i="21"/>
  <c r="J41" i="21"/>
  <c r="C42" i="21"/>
  <c r="E37" i="21"/>
  <c r="F43" i="21"/>
  <c r="E47" i="21"/>
  <c r="F49" i="21"/>
  <c r="F41" i="21"/>
  <c r="G37" i="21"/>
  <c r="E20" i="21"/>
  <c r="B20" i="21"/>
  <c r="B71" i="21"/>
  <c r="J52" i="21"/>
  <c r="B52" i="21"/>
  <c r="B33" i="21"/>
  <c r="J33" i="21"/>
  <c r="B10" i="21" l="1"/>
  <c r="C13" i="21"/>
  <c r="H13" i="21" s="1"/>
  <c r="C12" i="21"/>
  <c r="H12" i="21" s="1"/>
  <c r="L12" i="21" l="1"/>
  <c r="A31" i="21"/>
  <c r="B26" i="21"/>
  <c r="B15" i="21" l="1"/>
  <c r="K15" i="21"/>
  <c r="J15" i="21"/>
  <c r="J16" i="21" s="1"/>
  <c r="J12" i="21"/>
  <c r="K16" i="21" l="1"/>
  <c r="B18" i="21" s="1"/>
  <c r="C21" i="21"/>
  <c r="H5" i="21" s="1"/>
  <c r="D20" i="21" l="1"/>
  <c r="L15" i="21"/>
  <c r="B25" i="21" l="1"/>
  <c r="G20" i="21"/>
  <c r="H82" i="21" s="1"/>
  <c r="B29" i="21" l="1"/>
  <c r="H20" i="21"/>
  <c r="B82" i="21"/>
  <c r="B22" i="21"/>
  <c r="P59" i="21"/>
  <c r="J59" i="21"/>
  <c r="B19" i="21"/>
</calcChain>
</file>

<file path=xl/sharedStrings.xml><?xml version="1.0" encoding="utf-8"?>
<sst xmlns="http://schemas.openxmlformats.org/spreadsheetml/2006/main" count="13" uniqueCount="13">
  <si>
    <t>ΑΠΑΝΤΗΣΗ  ΠΟΛΥ  ΑΝΑΛΥΤΙΚΗ</t>
  </si>
  <si>
    <t>μοίρες</t>
  </si>
  <si>
    <t xml:space="preserve">  Να λυθεί η εξίσωση</t>
  </si>
  <si>
    <t>π</t>
  </si>
  <si>
    <t>Τι σημαίνει στον τριγωνομετρικό κύκλο η λύση αυτής της εξίσωσης  ;</t>
  </si>
  <si>
    <t xml:space="preserve">          ημχ     =    ημ</t>
  </si>
  <si>
    <t>π          =</t>
  </si>
  <si>
    <t>και      ημ</t>
  </si>
  <si>
    <t xml:space="preserve">όπου  </t>
  </si>
  <si>
    <t>π   rad  =</t>
  </si>
  <si>
    <t xml:space="preserve">   rad   =</t>
  </si>
  <si>
    <t>όπου</t>
  </si>
  <si>
    <t>(Συμπληρώνω μόνο τα πράσινα και πατώ 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</si>
</sst>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0" x14ac:knownFonts="1">
    <font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7" tint="0.79998168889431442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i/>
      <sz val="9"/>
      <color rgb="FFFF0000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1"/>
      <color theme="4" tint="0.79998168889431442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4" borderId="0" xfId="0" applyFill="1" applyProtection="1">
      <protection hidden="1"/>
    </xf>
    <xf numFmtId="0" fontId="0" fillId="2" borderId="0" xfId="0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0" fontId="4" fillId="4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0" fillId="2" borderId="1" xfId="0" applyFill="1" applyBorder="1" applyProtection="1">
      <protection hidden="1"/>
    </xf>
    <xf numFmtId="0" fontId="0" fillId="2" borderId="0" xfId="0" applyFill="1" applyAlignment="1" applyProtection="1">
      <alignment horizontal="left"/>
      <protection hidden="1"/>
    </xf>
    <xf numFmtId="164" fontId="0" fillId="2" borderId="0" xfId="0" applyNumberFormat="1" applyFill="1" applyAlignment="1" applyProtection="1">
      <alignment horizontal="left"/>
      <protection hidden="1"/>
    </xf>
    <xf numFmtId="0" fontId="0" fillId="6" borderId="0" xfId="0" applyFill="1" applyProtection="1">
      <protection hidden="1"/>
    </xf>
    <xf numFmtId="0" fontId="0" fillId="6" borderId="7" xfId="0" applyFill="1" applyBorder="1" applyAlignment="1" applyProtection="1">
      <alignment horizontal="center"/>
      <protection hidden="1"/>
    </xf>
    <xf numFmtId="0" fontId="0" fillId="6" borderId="5" xfId="0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3" borderId="0" xfId="0" applyFill="1" applyProtection="1">
      <protection hidden="1"/>
    </xf>
    <xf numFmtId="0" fontId="2" fillId="4" borderId="2" xfId="0" applyFont="1" applyFill="1" applyBorder="1" applyProtection="1">
      <protection hidden="1"/>
    </xf>
    <xf numFmtId="0" fontId="2" fillId="4" borderId="3" xfId="0" applyFont="1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0" fillId="4" borderId="6" xfId="0" applyFill="1" applyBorder="1" applyProtection="1">
      <protection hidden="1"/>
    </xf>
    <xf numFmtId="0" fontId="3" fillId="4" borderId="6" xfId="0" applyFont="1" applyFill="1" applyBorder="1" applyProtection="1">
      <protection hidden="1"/>
    </xf>
    <xf numFmtId="0" fontId="2" fillId="4" borderId="0" xfId="0" applyFont="1" applyFill="1" applyProtection="1">
      <protection hidden="1"/>
    </xf>
    <xf numFmtId="0" fontId="0" fillId="4" borderId="7" xfId="0" applyFill="1" applyBorder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3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0" fontId="2" fillId="4" borderId="8" xfId="0" applyFont="1" applyFill="1" applyBorder="1" applyProtection="1">
      <protection hidden="1"/>
    </xf>
    <xf numFmtId="0" fontId="0" fillId="7" borderId="0" xfId="0" applyFill="1" applyProtection="1">
      <protection hidden="1"/>
    </xf>
    <xf numFmtId="0" fontId="0" fillId="5" borderId="1" xfId="0" applyFill="1" applyBorder="1" applyAlignment="1" applyProtection="1">
      <alignment horizontal="right"/>
      <protection locked="0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5" fillId="4" borderId="0" xfId="0" applyFont="1" applyFill="1" applyProtection="1">
      <protection hidden="1"/>
    </xf>
    <xf numFmtId="0" fontId="2" fillId="4" borderId="5" xfId="0" applyFont="1" applyFill="1" applyBorder="1" applyProtection="1">
      <protection hidden="1"/>
    </xf>
    <xf numFmtId="0" fontId="6" fillId="4" borderId="0" xfId="0" applyFont="1" applyFill="1" applyProtection="1">
      <protection hidden="1"/>
    </xf>
    <xf numFmtId="0" fontId="7" fillId="4" borderId="0" xfId="0" applyFont="1" applyFill="1" applyProtection="1">
      <protection hidden="1"/>
    </xf>
    <xf numFmtId="0" fontId="8" fillId="4" borderId="0" xfId="0" applyFont="1" applyFill="1" applyProtection="1">
      <protection hidden="1"/>
    </xf>
    <xf numFmtId="0" fontId="2" fillId="4" borderId="5" xfId="0" applyFont="1" applyFill="1" applyBorder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2" fillId="4" borderId="0" xfId="0" applyFont="1" applyFill="1" applyAlignment="1" applyProtection="1">
      <alignment horizontal="left"/>
      <protection hidden="1"/>
    </xf>
    <xf numFmtId="0" fontId="2" fillId="4" borderId="6" xfId="0" applyFont="1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 wrapText="1"/>
      <protection hidden="1"/>
    </xf>
    <xf numFmtId="0" fontId="9" fillId="2" borderId="2" xfId="0" applyFont="1" applyFill="1" applyBorder="1" applyProtection="1">
      <protection hidden="1"/>
    </xf>
    <xf numFmtId="0" fontId="9" fillId="2" borderId="3" xfId="0" applyFont="1" applyFill="1" applyBorder="1" applyProtection="1">
      <protection hidden="1"/>
    </xf>
    <xf numFmtId="0" fontId="9" fillId="2" borderId="4" xfId="0" applyFont="1" applyFill="1" applyBorder="1" applyProtection="1">
      <protection hidden="1"/>
    </xf>
    <xf numFmtId="0" fontId="9" fillId="2" borderId="5" xfId="0" applyFont="1" applyFill="1" applyBorder="1" applyProtection="1">
      <protection hidden="1"/>
    </xf>
    <xf numFmtId="0" fontId="9" fillId="2" borderId="0" xfId="0" applyFont="1" applyFill="1" applyBorder="1" applyProtection="1">
      <protection hidden="1"/>
    </xf>
    <xf numFmtId="0" fontId="9" fillId="2" borderId="6" xfId="0" applyFont="1" applyFill="1" applyBorder="1" applyProtection="1">
      <protection hidden="1"/>
    </xf>
    <xf numFmtId="0" fontId="9" fillId="2" borderId="7" xfId="0" applyFont="1" applyFill="1" applyBorder="1" applyProtection="1">
      <protection hidden="1"/>
    </xf>
    <xf numFmtId="0" fontId="9" fillId="2" borderId="8" xfId="0" applyFont="1" applyFill="1" applyBorder="1" applyProtection="1">
      <protection hidden="1"/>
    </xf>
    <xf numFmtId="0" fontId="9" fillId="2" borderId="9" xfId="0" applyFont="1" applyFill="1" applyBorder="1" applyProtection="1">
      <protection hidden="1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488950</xdr:colOff>
      <xdr:row>0</xdr:row>
      <xdr:rowOff>165100</xdr:rowOff>
    </xdr:from>
    <xdr:to>
      <xdr:col>6</xdr:col>
      <xdr:colOff>177800</xdr:colOff>
      <xdr:row>2</xdr:row>
      <xdr:rowOff>177800</xdr:rowOff>
    </xdr:to>
    <xdr:sp macro="" textlink="">
      <xdr:nvSpPr>
        <xdr:cNvPr id="60" name="Διπλή αγκύλη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003550" y="165100"/>
          <a:ext cx="908050" cy="40640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3</xdr:col>
      <xdr:colOff>533400</xdr:colOff>
      <xdr:row>75</xdr:row>
      <xdr:rowOff>19050</xdr:rowOff>
    </xdr:from>
    <xdr:to>
      <xdr:col>6</xdr:col>
      <xdr:colOff>406400</xdr:colOff>
      <xdr:row>83</xdr:row>
      <xdr:rowOff>184150</xdr:rowOff>
    </xdr:to>
    <xdr:sp macro="" textlink="">
      <xdr:nvSpPr>
        <xdr:cNvPr id="4" name="Έλλειψη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362200" y="14331950"/>
          <a:ext cx="1778000" cy="1689100"/>
        </a:xfrm>
        <a:prstGeom prst="ellipse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3</xdr:col>
      <xdr:colOff>387350</xdr:colOff>
      <xdr:row>79</xdr:row>
      <xdr:rowOff>133350</xdr:rowOff>
    </xdr:from>
    <xdr:to>
      <xdr:col>7</xdr:col>
      <xdr:colOff>241300</xdr:colOff>
      <xdr:row>79</xdr:row>
      <xdr:rowOff>146050</xdr:rowOff>
    </xdr:to>
    <xdr:cxnSp macro="">
      <xdr:nvCxnSpPr>
        <xdr:cNvPr id="5" name="Ευθύγραμμο βέλος σύνδεσης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263775" y="14839950"/>
          <a:ext cx="2292350" cy="127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139700</xdr:colOff>
      <xdr:row>73</xdr:row>
      <xdr:rowOff>19050</xdr:rowOff>
    </xdr:from>
    <xdr:to>
      <xdr:col>5</xdr:col>
      <xdr:colOff>146050</xdr:colOff>
      <xdr:row>87</xdr:row>
      <xdr:rowOff>76200</xdr:rowOff>
    </xdr:to>
    <xdr:cxnSp macro="">
      <xdr:nvCxnSpPr>
        <xdr:cNvPr id="6" name="Ευθύγραμμο βέλος σύνδεσης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3235325" y="13582650"/>
          <a:ext cx="6350" cy="27241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37</xdr:row>
      <xdr:rowOff>31750</xdr:rowOff>
    </xdr:from>
    <xdr:to>
      <xdr:col>5</xdr:col>
      <xdr:colOff>387350</xdr:colOff>
      <xdr:row>46</xdr:row>
      <xdr:rowOff>6350</xdr:rowOff>
    </xdr:to>
    <xdr:sp macro="" textlink="">
      <xdr:nvSpPr>
        <xdr:cNvPr id="12" name="Έλλειψη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781175" y="6737350"/>
          <a:ext cx="1701800" cy="1689100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2</xdr:col>
      <xdr:colOff>387350</xdr:colOff>
      <xdr:row>41</xdr:row>
      <xdr:rowOff>101600</xdr:rowOff>
    </xdr:from>
    <xdr:to>
      <xdr:col>6</xdr:col>
      <xdr:colOff>273050</xdr:colOff>
      <xdr:row>41</xdr:row>
      <xdr:rowOff>133350</xdr:rowOff>
    </xdr:to>
    <xdr:cxnSp macro="">
      <xdr:nvCxnSpPr>
        <xdr:cNvPr id="13" name="Ευθύγραμμο βέλος σύνδεσης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654175" y="7569200"/>
          <a:ext cx="2324100" cy="31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127000</xdr:colOff>
      <xdr:row>35</xdr:row>
      <xdr:rowOff>19050</xdr:rowOff>
    </xdr:from>
    <xdr:to>
      <xdr:col>4</xdr:col>
      <xdr:colOff>146050</xdr:colOff>
      <xdr:row>49</xdr:row>
      <xdr:rowOff>12700</xdr:rowOff>
    </xdr:to>
    <xdr:cxnSp macro="">
      <xdr:nvCxnSpPr>
        <xdr:cNvPr id="14" name="Ευθύγραμμο βέλος σύνδεσης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2613025" y="6343650"/>
          <a:ext cx="19050" cy="2660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514350</xdr:colOff>
      <xdr:row>37</xdr:row>
      <xdr:rowOff>31750</xdr:rowOff>
    </xdr:from>
    <xdr:to>
      <xdr:col>12</xdr:col>
      <xdr:colOff>387350</xdr:colOff>
      <xdr:row>46</xdr:row>
      <xdr:rowOff>6350</xdr:rowOff>
    </xdr:to>
    <xdr:sp macro="" textlink="">
      <xdr:nvSpPr>
        <xdr:cNvPr id="20" name="Έλλειψη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48375" y="6737350"/>
          <a:ext cx="1749425" cy="1689100"/>
        </a:xfrm>
        <a:prstGeom prst="ellipse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9</xdr:col>
      <xdr:colOff>387350</xdr:colOff>
      <xdr:row>41</xdr:row>
      <xdr:rowOff>133350</xdr:rowOff>
    </xdr:from>
    <xdr:to>
      <xdr:col>13</xdr:col>
      <xdr:colOff>247650</xdr:colOff>
      <xdr:row>41</xdr:row>
      <xdr:rowOff>171450</xdr:rowOff>
    </xdr:to>
    <xdr:cxnSp macro="">
      <xdr:nvCxnSpPr>
        <xdr:cNvPr id="21" name="Ευθύγραμμο βέλος σύνδεσης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5949950" y="7778750"/>
          <a:ext cx="2298700" cy="381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139700</xdr:colOff>
      <xdr:row>35</xdr:row>
      <xdr:rowOff>19050</xdr:rowOff>
    </xdr:from>
    <xdr:to>
      <xdr:col>11</xdr:col>
      <xdr:colOff>146050</xdr:colOff>
      <xdr:row>49</xdr:row>
      <xdr:rowOff>0</xdr:rowOff>
    </xdr:to>
    <xdr:cxnSp macro="">
      <xdr:nvCxnSpPr>
        <xdr:cNvPr id="22" name="Ευθύγραμμο βέλος σύνδεσης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flipV="1">
          <a:off x="6892925" y="6343650"/>
          <a:ext cx="6350" cy="2647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171450</xdr:colOff>
      <xdr:row>40</xdr:row>
      <xdr:rowOff>88900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562850" y="77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l-GR" sz="1100">
            <a:solidFill>
              <a:srgbClr val="FF0000"/>
            </a:solidFill>
          </a:endParaRPr>
        </a:p>
      </xdr:txBody>
    </xdr:sp>
    <xdr:clientData/>
  </xdr:oneCellAnchor>
  <xdr:twoCellAnchor>
    <xdr:from>
      <xdr:col>11</xdr:col>
      <xdr:colOff>514350</xdr:colOff>
      <xdr:row>56</xdr:row>
      <xdr:rowOff>31750</xdr:rowOff>
    </xdr:from>
    <xdr:to>
      <xdr:col>14</xdr:col>
      <xdr:colOff>387350</xdr:colOff>
      <xdr:row>65</xdr:row>
      <xdr:rowOff>6350</xdr:rowOff>
    </xdr:to>
    <xdr:sp macro="" textlink="">
      <xdr:nvSpPr>
        <xdr:cNvPr id="28" name="Έλλειψη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7267575" y="10356850"/>
          <a:ext cx="1749425" cy="1689100"/>
        </a:xfrm>
        <a:prstGeom prst="ellipse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11</xdr:col>
      <xdr:colOff>387350</xdr:colOff>
      <xdr:row>60</xdr:row>
      <xdr:rowOff>101600</xdr:rowOff>
    </xdr:from>
    <xdr:to>
      <xdr:col>15</xdr:col>
      <xdr:colOff>273050</xdr:colOff>
      <xdr:row>60</xdr:row>
      <xdr:rowOff>133350</xdr:rowOff>
    </xdr:to>
    <xdr:cxnSp macro="">
      <xdr:nvCxnSpPr>
        <xdr:cNvPr id="29" name="Ευθύγραμμο βέλος σύνδεσης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 flipV="1">
          <a:off x="7140575" y="11188700"/>
          <a:ext cx="2371725" cy="317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146050</xdr:colOff>
      <xdr:row>54</xdr:row>
      <xdr:rowOff>19050</xdr:rowOff>
    </xdr:from>
    <xdr:to>
      <xdr:col>13</xdr:col>
      <xdr:colOff>158750</xdr:colOff>
      <xdr:row>67</xdr:row>
      <xdr:rowOff>177800</xdr:rowOff>
    </xdr:to>
    <xdr:cxnSp macro="">
      <xdr:nvCxnSpPr>
        <xdr:cNvPr id="30" name="Ευθύγραμμο βέλος σύνδεσης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 flipH="1" flipV="1">
          <a:off x="8166100" y="9963150"/>
          <a:ext cx="12700" cy="26352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647732</xdr:colOff>
      <xdr:row>58</xdr:row>
      <xdr:rowOff>88900</xdr:rowOff>
    </xdr:from>
    <xdr:to>
      <xdr:col>14</xdr:col>
      <xdr:colOff>260350</xdr:colOff>
      <xdr:row>58</xdr:row>
      <xdr:rowOff>94963</xdr:rowOff>
    </xdr:to>
    <xdr:cxnSp macro="">
      <xdr:nvCxnSpPr>
        <xdr:cNvPr id="31" name="Ευθεία γραμμή σύνδεσης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H="1">
          <a:off x="7400957" y="10795000"/>
          <a:ext cx="1489043" cy="6063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171450</xdr:colOff>
      <xdr:row>41</xdr:row>
      <xdr:rowOff>139700</xdr:rowOff>
    </xdr:from>
    <xdr:to>
      <xdr:col>14</xdr:col>
      <xdr:colOff>273050</xdr:colOff>
      <xdr:row>41</xdr:row>
      <xdr:rowOff>171450</xdr:rowOff>
    </xdr:to>
    <xdr:cxnSp macro="">
      <xdr:nvCxnSpPr>
        <xdr:cNvPr id="37" name="Ευθεία γραμμή σύνδεσης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 flipV="1">
          <a:off x="5734050" y="7785100"/>
          <a:ext cx="3149600" cy="31750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215900</xdr:colOff>
      <xdr:row>54</xdr:row>
      <xdr:rowOff>50800</xdr:rowOff>
    </xdr:from>
    <xdr:to>
      <xdr:col>14</xdr:col>
      <xdr:colOff>69850</xdr:colOff>
      <xdr:row>58</xdr:row>
      <xdr:rowOff>12700</xdr:rowOff>
    </xdr:to>
    <xdr:cxnSp macro="">
      <xdr:nvCxnSpPr>
        <xdr:cNvPr id="38" name="Ευθύγραμμο βέλος σύνδεσης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H="1">
          <a:off x="8235950" y="9994900"/>
          <a:ext cx="463550" cy="7239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</xdr:colOff>
      <xdr:row>81</xdr:row>
      <xdr:rowOff>120650</xdr:rowOff>
    </xdr:from>
    <xdr:to>
      <xdr:col>6</xdr:col>
      <xdr:colOff>317468</xdr:colOff>
      <xdr:row>81</xdr:row>
      <xdr:rowOff>126713</xdr:rowOff>
    </xdr:to>
    <xdr:cxnSp macro="">
      <xdr:nvCxnSpPr>
        <xdr:cNvPr id="39" name="Ευθεία γραμμή σύνδεσης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H="1">
          <a:off x="2505075" y="15208250"/>
          <a:ext cx="1517618" cy="6063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501650</xdr:colOff>
      <xdr:row>81</xdr:row>
      <xdr:rowOff>177800</xdr:rowOff>
    </xdr:from>
    <xdr:to>
      <xdr:col>5</xdr:col>
      <xdr:colOff>82550</xdr:colOff>
      <xdr:row>84</xdr:row>
      <xdr:rowOff>139700</xdr:rowOff>
    </xdr:to>
    <xdr:cxnSp macro="">
      <xdr:nvCxnSpPr>
        <xdr:cNvPr id="40" name="Ευθύγραμμο βέλος σύνδεσης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 flipV="1">
          <a:off x="1768475" y="15265400"/>
          <a:ext cx="1409700" cy="5334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514350</xdr:colOff>
      <xdr:row>56</xdr:row>
      <xdr:rowOff>31750</xdr:rowOff>
    </xdr:from>
    <xdr:to>
      <xdr:col>5</xdr:col>
      <xdr:colOff>387350</xdr:colOff>
      <xdr:row>65</xdr:row>
      <xdr:rowOff>6350</xdr:rowOff>
    </xdr:to>
    <xdr:sp macro="" textlink="">
      <xdr:nvSpPr>
        <xdr:cNvPr id="41" name="Έλλειψη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781175" y="10356850"/>
          <a:ext cx="1701800" cy="1689100"/>
        </a:xfrm>
        <a:prstGeom prst="ellipse">
          <a:avLst/>
        </a:prstGeom>
        <a:solidFill>
          <a:sysClr val="window" lastClr="FFFFFF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2</xdr:col>
      <xdr:colOff>387350</xdr:colOff>
      <xdr:row>60</xdr:row>
      <xdr:rowOff>133350</xdr:rowOff>
    </xdr:from>
    <xdr:to>
      <xdr:col>6</xdr:col>
      <xdr:colOff>292100</xdr:colOff>
      <xdr:row>60</xdr:row>
      <xdr:rowOff>133350</xdr:rowOff>
    </xdr:to>
    <xdr:cxnSp macro="">
      <xdr:nvCxnSpPr>
        <xdr:cNvPr id="42" name="Ευθύγραμμο βέλος σύνδεσης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>
          <a:off x="1654175" y="11220450"/>
          <a:ext cx="23431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127000</xdr:colOff>
      <xdr:row>54</xdr:row>
      <xdr:rowOff>19050</xdr:rowOff>
    </xdr:from>
    <xdr:to>
      <xdr:col>4</xdr:col>
      <xdr:colOff>146050</xdr:colOff>
      <xdr:row>68</xdr:row>
      <xdr:rowOff>12700</xdr:rowOff>
    </xdr:to>
    <xdr:cxnSp macro="">
      <xdr:nvCxnSpPr>
        <xdr:cNvPr id="43" name="Ευθύγραμμο βέλος σύνδεσης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2613025" y="9963150"/>
          <a:ext cx="19050" cy="26606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273050</xdr:colOff>
      <xdr:row>65</xdr:row>
      <xdr:rowOff>25400</xdr:rowOff>
    </xdr:from>
    <xdr:to>
      <xdr:col>6</xdr:col>
      <xdr:colOff>146050</xdr:colOff>
      <xdr:row>65</xdr:row>
      <xdr:rowOff>25400</xdr:rowOff>
    </xdr:to>
    <xdr:cxnSp macro="">
      <xdr:nvCxnSpPr>
        <xdr:cNvPr id="44" name="Ευθεία γραμμή σύνδεσης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H="1">
          <a:off x="1539875" y="12065000"/>
          <a:ext cx="2311400" cy="0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590550</xdr:colOff>
      <xdr:row>36</xdr:row>
      <xdr:rowOff>25400</xdr:rowOff>
    </xdr:from>
    <xdr:ext cx="339580" cy="405432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419350" y="690880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  <xdr:oneCellAnchor>
    <xdr:from>
      <xdr:col>12</xdr:col>
      <xdr:colOff>222250</xdr:colOff>
      <xdr:row>40</xdr:row>
      <xdr:rowOff>133350</xdr:rowOff>
    </xdr:from>
    <xdr:ext cx="339580" cy="405432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613650" y="777875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  <xdr:oneCellAnchor>
    <xdr:from>
      <xdr:col>3</xdr:col>
      <xdr:colOff>571500</xdr:colOff>
      <xdr:row>63</xdr:row>
      <xdr:rowOff>177800</xdr:rowOff>
    </xdr:from>
    <xdr:ext cx="339580" cy="405432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447925" y="1183640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120650</xdr:colOff>
      <xdr:row>80</xdr:row>
      <xdr:rowOff>107950</xdr:rowOff>
    </xdr:from>
    <xdr:ext cx="339580" cy="405432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825875" y="1500505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  <xdr:oneCellAnchor>
    <xdr:from>
      <xdr:col>11</xdr:col>
      <xdr:colOff>469900</xdr:colOff>
      <xdr:row>57</xdr:row>
      <xdr:rowOff>76200</xdr:rowOff>
    </xdr:from>
    <xdr:ext cx="339580" cy="405432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7223125" y="1059180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  <xdr:oneCellAnchor>
    <xdr:from>
      <xdr:col>14</xdr:col>
      <xdr:colOff>95250</xdr:colOff>
      <xdr:row>57</xdr:row>
      <xdr:rowOff>57150</xdr:rowOff>
    </xdr:from>
    <xdr:ext cx="339580" cy="405432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724900" y="1057275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  <xdr:twoCellAnchor>
    <xdr:from>
      <xdr:col>3</xdr:col>
      <xdr:colOff>69850</xdr:colOff>
      <xdr:row>37</xdr:row>
      <xdr:rowOff>0</xdr:rowOff>
    </xdr:from>
    <xdr:to>
      <xdr:col>5</xdr:col>
      <xdr:colOff>342868</xdr:colOff>
      <xdr:row>37</xdr:row>
      <xdr:rowOff>6063</xdr:rowOff>
    </xdr:to>
    <xdr:cxnSp macro="">
      <xdr:nvCxnSpPr>
        <xdr:cNvPr id="57" name="Ευθεία γραμμή σύνδεσης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1946275" y="6705600"/>
          <a:ext cx="1492218" cy="6063"/>
        </a:xfrm>
        <a:prstGeom prst="line">
          <a:avLst/>
        </a:prstGeom>
        <a:ln w="19050">
          <a:solidFill>
            <a:schemeClr val="tx1"/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438150</xdr:colOff>
      <xdr:row>80</xdr:row>
      <xdr:rowOff>101600</xdr:rowOff>
    </xdr:from>
    <xdr:ext cx="339580" cy="405432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266950" y="1384300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571500</xdr:colOff>
      <xdr:row>56</xdr:row>
      <xdr:rowOff>171450</xdr:rowOff>
    </xdr:from>
    <xdr:to>
      <xdr:col>14</xdr:col>
      <xdr:colOff>190500</xdr:colOff>
      <xdr:row>58</xdr:row>
      <xdr:rowOff>25400</xdr:rowOff>
    </xdr:to>
    <xdr:cxnSp macro="">
      <xdr:nvCxnSpPr>
        <xdr:cNvPr id="59" name="Ευθύγραμμο βέλος σύνδεσης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8572500" y="10864850"/>
          <a:ext cx="228600" cy="23495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31750</xdr:colOff>
      <xdr:row>81</xdr:row>
      <xdr:rowOff>184150</xdr:rowOff>
    </xdr:from>
    <xdr:to>
      <xdr:col>6</xdr:col>
      <xdr:colOff>101600</xdr:colOff>
      <xdr:row>84</xdr:row>
      <xdr:rowOff>6350</xdr:rowOff>
    </xdr:to>
    <xdr:cxnSp macro="">
      <xdr:nvCxnSpPr>
        <xdr:cNvPr id="61" name="Ευθύγραμμο βέλος σύνδεσης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CxnSpPr/>
      </xdr:nvCxnSpPr>
      <xdr:spPr>
        <a:xfrm flipH="1" flipV="1">
          <a:off x="3736975" y="15271750"/>
          <a:ext cx="69850" cy="393700"/>
        </a:xfrm>
        <a:prstGeom prst="straightConnector1">
          <a:avLst/>
        </a:prstGeom>
        <a:ln>
          <a:prstDash val="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603250</xdr:colOff>
      <xdr:row>11</xdr:row>
      <xdr:rowOff>25400</xdr:rowOff>
    </xdr:from>
    <xdr:to>
      <xdr:col>3</xdr:col>
      <xdr:colOff>215900</xdr:colOff>
      <xdr:row>12</xdr:row>
      <xdr:rowOff>171450</xdr:rowOff>
    </xdr:to>
    <xdr:sp macro="" textlink="">
      <xdr:nvSpPr>
        <xdr:cNvPr id="62" name="Διπλή αγκύλη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263650" y="1752600"/>
          <a:ext cx="908050" cy="349250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twoCellAnchor>
    <xdr:from>
      <xdr:col>4</xdr:col>
      <xdr:colOff>488950</xdr:colOff>
      <xdr:row>0</xdr:row>
      <xdr:rowOff>165100</xdr:rowOff>
    </xdr:from>
    <xdr:to>
      <xdr:col>6</xdr:col>
      <xdr:colOff>177800</xdr:colOff>
      <xdr:row>2</xdr:row>
      <xdr:rowOff>177800</xdr:rowOff>
    </xdr:to>
    <xdr:sp macro="" textlink="">
      <xdr:nvSpPr>
        <xdr:cNvPr id="63" name="Διπλή αγκύλη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2927350" y="165100"/>
          <a:ext cx="908050" cy="403225"/>
        </a:xfrm>
        <a:prstGeom prst="bracketPair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  <xdr:oneCellAnchor>
    <xdr:from>
      <xdr:col>9</xdr:col>
      <xdr:colOff>349250</xdr:colOff>
      <xdr:row>40</xdr:row>
      <xdr:rowOff>114300</xdr:rowOff>
    </xdr:from>
    <xdr:ext cx="339580" cy="4054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06142D-B74C-4935-9D57-B04A93063B26}"/>
            </a:ext>
          </a:extLst>
        </xdr:cNvPr>
        <xdr:cNvSpPr txBox="1"/>
      </xdr:nvSpPr>
      <xdr:spPr>
        <a:xfrm>
          <a:off x="5911850" y="7759700"/>
          <a:ext cx="33958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2000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●</a:t>
          </a:r>
          <a:endParaRPr lang="el-GR" sz="20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155"/>
  <sheetViews>
    <sheetView tabSelected="1" zoomScale="150" zoomScaleNormal="150" workbookViewId="0"/>
  </sheetViews>
  <sheetFormatPr defaultRowHeight="15" x14ac:dyDescent="0.25"/>
  <cols>
    <col min="1" max="2" width="9.140625" style="2" customWidth="1"/>
    <col min="3" max="4" width="9.140625" style="2"/>
    <col min="5" max="5" width="10.28515625" style="2" bestFit="1" customWidth="1"/>
    <col min="6" max="8" width="9.140625" style="2"/>
    <col min="9" max="10" width="9.140625" style="2" customWidth="1"/>
    <col min="11" max="11" width="9.140625" style="2"/>
    <col min="12" max="12" width="9.140625" style="2" customWidth="1"/>
    <col min="13" max="13" width="9.140625" style="2"/>
    <col min="14" max="14" width="9.140625" style="2" customWidth="1"/>
    <col min="15" max="16384" width="9.140625" style="2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thickBot="1" x14ac:dyDescent="0.3">
      <c r="A2" s="1" t="s">
        <v>2</v>
      </c>
      <c r="B2" s="1"/>
      <c r="C2" s="1"/>
      <c r="D2" s="1" t="s">
        <v>5</v>
      </c>
      <c r="E2" s="1"/>
      <c r="F2" s="32">
        <v>315</v>
      </c>
      <c r="G2" s="1" t="s">
        <v>3</v>
      </c>
      <c r="H2" s="1"/>
      <c r="I2" s="1" t="s">
        <v>4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3">
        <v>180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"/>
      <c r="B4" s="1"/>
      <c r="C4" s="1"/>
      <c r="D4" s="1"/>
      <c r="E4" s="1"/>
      <c r="F4" s="3"/>
      <c r="G4" s="1"/>
      <c r="H4" s="39" t="str">
        <f>IF(OR(F2/F3=0,F2/F3=1),"(  Δίδεται ότι   ημ("&amp;F2&amp;"π/"&amp;F3&amp;")  =  0  ).","(  Δίδεται ότι  ημ("&amp;F2&amp;"π/"&amp;F3&amp;")  =  "&amp;ROUND(SIN(F2*PI()/F3),4)&amp;" ")</f>
        <v xml:space="preserve">(  Δίδεται ότι  ημ(315π/180)  =  -0,7071 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1"/>
      <c r="B5" s="35" t="s">
        <v>12</v>
      </c>
      <c r="C5" s="1"/>
      <c r="D5" s="1"/>
      <c r="E5" s="1"/>
      <c r="F5" s="1"/>
      <c r="G5" s="1"/>
      <c r="H5" s="39" t="str">
        <f>"   και  "&amp;C21&amp;"π/180  σε ακτίνια (rad)  ή  "&amp;C21&amp;"  σε μοίρες, είναι το μικρότερο θετικό τόξο που έχει ημίτονο ίσο με το  "&amp;E12&amp;" )."</f>
        <v xml:space="preserve">   και  225π/180  σε ακτίνια (rad)  ή  225  σε μοίρες, είναι το μικρότερο θετικό τόξο που έχει ημίτονο ίσο με το  -0,7071 ).</v>
      </c>
      <c r="I5" s="1"/>
      <c r="J5" s="1"/>
      <c r="K5" s="1"/>
      <c r="L5" s="4"/>
      <c r="M5" s="1"/>
      <c r="N5" s="1"/>
      <c r="O5" s="1"/>
      <c r="P5" s="1"/>
      <c r="Q5" s="1"/>
      <c r="R5" s="1"/>
      <c r="S5" s="1"/>
      <c r="T5" s="1"/>
      <c r="U5" s="1"/>
    </row>
    <row r="7" spans="1:21" x14ac:dyDescent="0.25">
      <c r="H7" s="5" t="s">
        <v>0</v>
      </c>
    </row>
    <row r="8" spans="1:21" x14ac:dyDescent="0.25">
      <c r="A8" s="6" t="str">
        <f>IF(E12=-1,"---&gt;  Βλέπε κάτω το σχήμα 3",IF(E12=1,"---&gt;  Βλέπε κάτω το σχήμα 1",IF(OR(E12=0),"---&gt;  Βλέπε κάτω το σχήμα 2",IF(AND(E12&gt;0,E12&lt;&gt;0),"---&gt;  Βλέπε κάτω  το σχήμα 4",IF(AND(E12&lt;0,E12&lt;&gt;0),"---&gt;  Βλέπε κάτω το σχήμα 5","")))))</f>
        <v>---&gt;  Βλέπε κάτω το σχήμα 5</v>
      </c>
    </row>
    <row r="9" spans="1:21" x14ac:dyDescent="0.25">
      <c r="A9" s="6"/>
    </row>
    <row r="10" spans="1:21" x14ac:dyDescent="0.25">
      <c r="B10" s="2" t="str">
        <f>"Είναι    ημχ    =    ημ("&amp;F2&amp;"π / "&amp;F3&amp;")."</f>
        <v>Είναι    ημχ    =    ημ(315π / 180).</v>
      </c>
    </row>
    <row r="12" spans="1:21" ht="15.75" thickBot="1" x14ac:dyDescent="0.3">
      <c r="B12" s="2" t="s">
        <v>7</v>
      </c>
      <c r="C12" s="7">
        <f>F2</f>
        <v>315</v>
      </c>
      <c r="D12" s="2" t="s">
        <v>6</v>
      </c>
      <c r="E12" s="8">
        <f>ROUND(SIN(F2*PI()/F3),4)</f>
        <v>-0.70709999999999995</v>
      </c>
      <c r="F12" s="9"/>
      <c r="G12" s="2" t="s">
        <v>8</v>
      </c>
      <c r="H12" s="7">
        <f>C12</f>
        <v>315</v>
      </c>
      <c r="I12" s="2" t="s">
        <v>9</v>
      </c>
      <c r="J12" s="2">
        <f>RADIANS(L12)</f>
        <v>5.497787143782138</v>
      </c>
      <c r="K12" s="2" t="s">
        <v>10</v>
      </c>
      <c r="L12" s="2">
        <f>H12*180/H13</f>
        <v>315</v>
      </c>
      <c r="M12" s="2" t="s">
        <v>1</v>
      </c>
    </row>
    <row r="13" spans="1:21" x14ac:dyDescent="0.25">
      <c r="C13" s="2">
        <f>F3</f>
        <v>180</v>
      </c>
      <c r="H13" s="2">
        <f>C13</f>
        <v>180</v>
      </c>
    </row>
    <row r="15" spans="1:21" x14ac:dyDescent="0.25">
      <c r="B15" s="10" t="str">
        <f>IF(L12&lt;=360,"","και επειδή  "&amp;L12&amp;"  &gt;  360,  κάνω την διαίρεση  "&amp;L12&amp;" : 360  οπότε   ---&gt;")</f>
        <v/>
      </c>
      <c r="C15" s="10"/>
      <c r="D15" s="10"/>
      <c r="E15" s="10"/>
      <c r="F15" s="10"/>
      <c r="G15" s="10"/>
      <c r="H15" s="10"/>
      <c r="I15" s="10"/>
      <c r="J15" s="10" t="str">
        <f>IF(L12&lt;=360,"",L12)</f>
        <v/>
      </c>
      <c r="K15" s="11" t="str">
        <f>IF(L12&lt;=360,"",360)</f>
        <v/>
      </c>
      <c r="L15" s="10" t="str">
        <f>IF(OR(L12&lt;=360,E12=0,E12=-1,E12=1),"","   ---&gt;    "&amp;J15&amp;"  =  "&amp;K15&amp;".("&amp;K16&amp;")  +  "&amp;J16&amp;"  ---&gt; ")</f>
        <v/>
      </c>
      <c r="M15" s="10"/>
      <c r="N15" s="10"/>
      <c r="O15" s="10"/>
      <c r="P15" s="10"/>
      <c r="Q15" s="10"/>
      <c r="R15" s="10"/>
    </row>
    <row r="16" spans="1:21" x14ac:dyDescent="0.25">
      <c r="B16" s="10"/>
      <c r="C16" s="10"/>
      <c r="D16" s="10"/>
      <c r="E16" s="10"/>
      <c r="F16" s="10"/>
      <c r="G16" s="10"/>
      <c r="H16" s="10"/>
      <c r="I16" s="10"/>
      <c r="J16" s="10" t="str">
        <f>IF(L12&lt;=360,"",MOD(J15,K15))</f>
        <v/>
      </c>
      <c r="K16" s="12" t="str">
        <f>IF(L12&lt;=360,"",QUOTIENT(J15,K15))</f>
        <v/>
      </c>
      <c r="L16" s="10"/>
      <c r="M16" s="10"/>
      <c r="N16" s="10"/>
      <c r="O16" s="10"/>
      <c r="P16" s="10"/>
      <c r="Q16" s="10"/>
      <c r="R16" s="10"/>
    </row>
    <row r="18" spans="1:18" x14ac:dyDescent="0.25">
      <c r="B18" s="2" t="str">
        <f>IF(AND(L12&gt;360,K16=1),"---&gt;  Το τόξο των "&amp;L12&amp;"  μοιρών, είναι ίσο με 1  πλήρη περιφορά του τριγωνομετρικού κύκλου προς τα θετικά συν επί πλέον  "&amp;J16&amp;"  μοίρες.",IF(L12&gt;360,"---&gt;  Το τόξο των "&amp;L12&amp;"  μοιρών, είναι ίσο με "&amp;K16&amp;"  πλήρεις περιφορές του τριγωνομετρικού κύκλου προς τα θετικά συν επί πλέον  "&amp;J16&amp;"  μοίρες.",""))</f>
        <v/>
      </c>
    </row>
    <row r="19" spans="1:18" x14ac:dyDescent="0.25">
      <c r="B19" s="2" t="str">
        <f>IF(E12=-1,"Φέρω  από το σημείο  "&amp;E12&amp;"  του άξονα των ημιτόνων του τριγωνομετρικού κύκλου,  την ευθεία  ψ = "&amp;E12&amp;"  η  οποία εφάπτεται στον τριγωνομετρικό κύκλο στο τόξο   3π/2  σε  ακτίνια.",IF(E12=1,"Φέρω  από το σημείο  "&amp;E12&amp;"  του άξονα των ημιτόνων του τριγωνομετρικού κύκλου,  την ευθεία  ψ = "&amp;E12&amp;"  η  οποία εφάπτεται στον τριγωνομετρικό κύκλο στο τόξο   π/2  σε  ακτίνια.",IF(E12=0,"Φέρω  από το σημείο  "&amp;E12&amp;"  του άξονα των ημιτόνων του τριγωνομετρικού κύκλου,  την ευθεία  ψ = "&amp;E12&amp;"  η  οποία τέμνει τον τριγωνομετρικό κύκλο στα τόξα  0  και  π  σε  ακτίνια.",IF(AND(E12&gt;0,E12&lt;&gt;1),"Φέρω  από το σημείο  "&amp;E12&amp;"  του άξονα των ημιτόνων του τριγωνομετρικού κύκλου,  την ευθεία  ψ = "&amp;E12&amp;"  η  οποία τέμνει τον τριγωνομετρικό κύκλο στα τόξα  "&amp;D20&amp;"π/180  και  "&amp;G20&amp;"π/180  σε  ακτίνια.",IF(AND(E12&lt;0,E12&lt;&gt;-1),"Φέρω  από το σημείο  "&amp;E12&amp;"  του άξονα των ημιτόνων του τριγωνομετρικού κύκλου,  την ευθεία  ψ = "&amp;E12&amp;"  η  οποία τέμνει τον τριγωνομετρικό κύκλο στα τόξα  "&amp;D20&amp;"π/180  και  "&amp;G20&amp;"π/180  σε  ακτίνια.")))))</f>
        <v>Φέρω  από το σημείο  -0,7071  του άξονα των ημιτόνων του τριγωνομετρικού κύκλου,  την ευθεία  ψ = -0,7071  η  οποία τέμνει τον τριγωνομετρικό κύκλο στα τόξα  225π/180  και  315π/180  σε  ακτίνια.</v>
      </c>
    </row>
    <row r="20" spans="1:18" x14ac:dyDescent="0.25">
      <c r="B20" s="2" t="str">
        <f>IF(OR(E12=1,E12=-1),"Δηλαδή στο τόξο","Δηλαδή στα τόξα")</f>
        <v>Δηλαδή στα τόξα</v>
      </c>
      <c r="D20" s="2">
        <f>C21</f>
        <v>225</v>
      </c>
      <c r="E20" s="2" t="str">
        <f>IF(OR(E12=1,E12=-1),"μοίρες.","    μοίρες  και")</f>
        <v xml:space="preserve">    μοίρες  και</v>
      </c>
      <c r="G20" s="13">
        <f>IF(OR(E12=1,E12=-1),"",IF(AND(D20&gt;180,D20&lt;270),360-(D20-180),180-C21))</f>
        <v>315</v>
      </c>
      <c r="H20" s="13" t="str">
        <f>IF(OR(AND(D20&gt;180,D20&lt;270),AND(D20=0,G20=180)),"μοίρες,",IF(OR(E12=1,E12=-1,D20=0),"","  μοίρες.  Τα τόξα αυτά είναι παραπληρωματικά,"))</f>
        <v>μοίρες,</v>
      </c>
    </row>
    <row r="21" spans="1:18" x14ac:dyDescent="0.25">
      <c r="B21" s="10" t="s">
        <v>11</v>
      </c>
      <c r="C21" s="14">
        <f>IF(E12=0,0,IF(E12=1,90,IF(E12=-1,270,IF(AND(L12&lt;360,L12&gt;270),180+(360-L12),IF(AND(L12&gt;180,L12&lt;270),L12,IF(AND(L12&gt;90,L12&lt;180),180-L12,IF(AND(L12&gt;0,L12&lt;90),L12,IF(AND(L12&gt;360,J16&gt;270),180+(360-J16),IF(AND(L12&gt;360,J16&gt;90,J16&lt;180),180-J16,J16)))))))))</f>
        <v>225</v>
      </c>
      <c r="D21" s="10" t="str">
        <f>IF(E12=0,"  μοίρες είναι το πρώτο τόξο που έχει ημίτονο ίσο με  0.",IF(E12=1,"  μοίρες είναι το μικρότερο θετικο τόξο που έχει ημίτονο ίσο με  1",  IF(E12=-1,"  μοίρες είναι το μικρότερο θετικο τόξο που έχει ημίτονο ίσο με  -1","  μοίρες είναι το μικρότερο θετικο τόξο που έχει ημίτονο ίσο με  "&amp;E12&amp;".")))</f>
        <v xml:space="preserve">  μοίρες είναι το μικρότερο θετικο τόξο που έχει ημίτονο ίσο με  -0,7071.</v>
      </c>
      <c r="E21" s="10"/>
      <c r="F21" s="10"/>
      <c r="G21" s="10"/>
      <c r="H21" s="10"/>
      <c r="I21" s="10"/>
      <c r="J21" s="10"/>
      <c r="K21" s="10"/>
      <c r="L21" s="10"/>
    </row>
    <row r="22" spans="1:18" ht="15" customHeight="1" x14ac:dyDescent="0.25">
      <c r="B22" s="44" t="str">
        <f>IF(E12=-1,"Τα ζητούμενα  χ,  θα  είναι  εκείνα τα τόξα του τριγωνομετρικού κύκλου που  θα ξεκινούν από το  0  και μετά από άπειρες περιφορές θα καταλήγουν στο τόξο  3π/2  σε ακτίνια.  &lt;=&gt;",IF(E12=1,"Τα ζητούμενα  χ,  θα  είναι  εκείνα τα τόξα του τριγωνομετρικού κύκλου που  θα ξεκινούν από το  0  και μετά από άπειρες περιφορές θα καταλήγουν στο τόξο  π/2  σε ακτίνια.  &lt;=&gt;",IF(E12=0,"Τα ζητούμενα  χ,  θα  είναι  εκείνα τα τόξα του τριγωνομετρικού κύκλου που  θα ξεκινούν από το  0  και μετά από άπειρες περιφορές θα καταλήγουν στο τόξο  0  ή  στο  τόξο  π  σε ακτίνια.  &lt;=&gt;","Τα ζητούμενα  χ,  θα  είναι  εκείνα τα τόξα του τριγωνομετρικού κύκλου που  θα ξεκινούν από το  0  και μετά από άπειρες περιφορές θα καταλήγουν στο τόξο  "&amp;D20&amp;"π/180  ή  στο  τόξο  "&amp;G20&amp;"π/180  σε ακτίνια.  &lt;=&gt;")))</f>
        <v>Τα ζητούμενα  χ,  θα  είναι  εκείνα τα τόξα του τριγωνομετρικού κύκλου που  θα ξεκινούν από το  0  και μετά από άπειρες περιφορές θα καταλήγουν στο τόξο  225π/180  ή  στο  τόξο  315π/180  σε ακτίνια.  &lt;=&gt;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8" x14ac:dyDescent="0.25"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</row>
    <row r="25" spans="1:18" x14ac:dyDescent="0.25">
      <c r="B25" s="15" t="str">
        <f>IF(E12=-1,"&lt;=&gt;      χ  =  2κπ  +  π  -  (3π/2)    ή    χ  =  2κπ  +  (3π/2)    &lt;=&gt;    χ  =  2κπ  +  (-π/2)    ή    χ  =  2κπ  +  (3π/2).",IF(E12=1,"&lt;=&gt;      χ  =  2κπ  +  π  -  (π/2)    ή    χ  =  2κπ  +  (π/2)    &lt;=&gt;    χ  =  2κπ  +  (π/2).",IF(E12=0,"&lt;=&gt;      χ  =  2κπ  +  π  -  0    ή    χ  =  2κπ  +  0    &lt;=&gt;    χ  =  2κπ  +  π    ή    χ  =  2κπ. ","  &lt;=&gt;      χ  =  2κπ  +  π  -  ("&amp;D20&amp;"π/180)    ή    χ  =  2κπ  +  ("&amp;D20&amp;"π/180)    &lt;=&gt;      χ  =  2κπ  +  ("&amp;180-D20&amp;"π/180)    ή    χ  =  2κπ  +  ("&amp;D20&amp;"π/180).")))</f>
        <v xml:space="preserve">  &lt;=&gt;      χ  =  2κπ  +  π  -  (225π/180)    ή    χ  =  2κπ  +  (225π/180)    &lt;=&gt;      χ  =  2κπ  +  (-45π/180)    ή    χ  =  2κπ  +  (225π/180).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x14ac:dyDescent="0.25">
      <c r="B26" s="15" t="str">
        <f>"              (Το  κ  είναι ακέραιος αριθμός)."</f>
        <v xml:space="preserve">              (Το  κ  είναι ακέραιος αριθμός).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8" spans="1:18" x14ac:dyDescent="0.25">
      <c r="B28" s="15" t="str">
        <f>"Η λύση αυτή σημαίνει,  ότι όλα τα άπειρα τόξα με άπειρες περιφορές προς την θετική ή αρνητική φορά στον τριγωνομετρικό κύκλο που έχουν αρχή το  0  και  πέρας  που βρίσκεται "</f>
        <v xml:space="preserve">Η λύση αυτή σημαίνει,  ότι όλα τα άπειρα τόξα με άπειρες περιφορές προς την θετική ή αρνητική φορά στον τριγωνομετρικό κύκλο που έχουν αρχή το  0  και  πέρας  που βρίσκεται 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x14ac:dyDescent="0.25">
      <c r="B29" s="15" t="str">
        <f>IF(E12=-1,"πάνω στο πέρας του τόξου   3π/2  του τριγωνομετρικού κύκλου,  θα έχουν το ίδιο  ημίτονο  ίσο με  -1.",IF(E12=1,"πάνω στο πέρας του τόξου   π/2    του τριγωνομετρικού κύκλου,  θα έχουν το ίδιο  ημίτονο  ίσο με  1.",IF(E12=0,"πάνω στο   0    ή   στο πέρας του τόξου    π   του τριγωνομετρικού κύκλου,  θα έχουν το ίδιο  ημίτονο  ίσο με  0.","πάνω στο πέρας του τόξου   ("&amp;D20&amp;"π/180)    ή   στο πέρας του τόξου   ("&amp;G20&amp;"π/180)   του τριγωνομετρικού κύκλου,  θα έχουν το ίδιο  ημίτονο  ίσο με  "&amp;E12&amp;".")))</f>
        <v>πάνω στο πέρας του τόξου   (225π/180)    ή   στο πέρας του τόξου   (315π/180)   του τριγωνομετρικού κύκλου,  θα έχουν το ίδιο  ημίτονο  ίσο με  -0,7071.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25">
      <c r="A31" s="6" t="str">
        <f>A8</f>
        <v>---&gt;  Βλέπε κάτω το σχήμα 5</v>
      </c>
    </row>
    <row r="33" spans="2:16" x14ac:dyDescent="0.25">
      <c r="B33" s="16" t="str">
        <f>IF(E12=1,"Σχήμα 1","")</f>
        <v/>
      </c>
      <c r="C33" s="17"/>
      <c r="D33" s="18"/>
      <c r="E33" s="18"/>
      <c r="F33" s="18"/>
      <c r="G33" s="18"/>
      <c r="H33" s="19"/>
      <c r="J33" s="16" t="str">
        <f>IF(E12=0,"Σχήμα 2","")</f>
        <v/>
      </c>
      <c r="K33" s="18"/>
      <c r="L33" s="18"/>
      <c r="M33" s="18"/>
      <c r="N33" s="18"/>
      <c r="O33" s="18"/>
      <c r="P33" s="19"/>
    </row>
    <row r="34" spans="2:16" x14ac:dyDescent="0.25">
      <c r="B34" s="20"/>
      <c r="C34" s="1"/>
      <c r="D34" s="1"/>
      <c r="E34" s="21"/>
      <c r="F34" s="1"/>
      <c r="G34" s="1"/>
      <c r="H34" s="22"/>
      <c r="J34" s="20"/>
      <c r="K34" s="1"/>
      <c r="L34" s="1"/>
      <c r="M34" s="1"/>
      <c r="N34" s="1"/>
      <c r="O34" s="1"/>
      <c r="P34" s="22"/>
    </row>
    <row r="35" spans="2:16" x14ac:dyDescent="0.25">
      <c r="B35" s="20"/>
      <c r="C35" s="1"/>
      <c r="D35" s="1"/>
      <c r="E35" s="1"/>
      <c r="F35" s="1"/>
      <c r="G35" s="1"/>
      <c r="H35" s="22"/>
      <c r="J35" s="20"/>
      <c r="K35" s="1"/>
      <c r="L35" s="1"/>
      <c r="M35" s="1"/>
      <c r="N35" s="1"/>
      <c r="O35" s="1"/>
      <c r="P35" s="22"/>
    </row>
    <row r="36" spans="2:16" x14ac:dyDescent="0.25">
      <c r="B36" s="20"/>
      <c r="C36" s="1"/>
      <c r="D36" s="1"/>
      <c r="E36" s="1"/>
      <c r="F36" s="1"/>
      <c r="G36" s="1"/>
      <c r="H36" s="22"/>
      <c r="J36" s="20"/>
      <c r="K36" s="1"/>
      <c r="L36" s="1"/>
      <c r="M36" s="1"/>
      <c r="N36" s="1"/>
      <c r="O36" s="1"/>
      <c r="P36" s="22"/>
    </row>
    <row r="37" spans="2:16" x14ac:dyDescent="0.25">
      <c r="B37" s="20"/>
      <c r="C37" s="1"/>
      <c r="D37" s="1"/>
      <c r="E37" s="24" t="str">
        <f>IF(A8&lt;&gt;A150,"","      π/2")</f>
        <v/>
      </c>
      <c r="F37" s="1"/>
      <c r="G37" s="1" t="str">
        <f>IF(A8&lt;&gt;A150,"","ψ = 1")</f>
        <v/>
      </c>
      <c r="H37" s="23"/>
      <c r="J37" s="20"/>
      <c r="K37" s="1"/>
      <c r="L37" s="1" t="str">
        <f>IF(A8&lt;&gt;A151,"","      π/2")</f>
        <v/>
      </c>
      <c r="M37" s="1"/>
      <c r="N37" s="1"/>
      <c r="O37" s="1"/>
      <c r="P37" s="22"/>
    </row>
    <row r="38" spans="2:16" x14ac:dyDescent="0.25">
      <c r="B38" s="20"/>
      <c r="C38" s="1"/>
      <c r="D38" s="1"/>
      <c r="E38" s="1"/>
      <c r="F38" s="24"/>
      <c r="G38" s="1"/>
      <c r="H38" s="22"/>
      <c r="J38" s="20"/>
      <c r="K38" s="1"/>
      <c r="L38" s="1"/>
      <c r="M38" s="1"/>
      <c r="N38" s="1"/>
      <c r="O38" s="1"/>
      <c r="P38" s="22"/>
    </row>
    <row r="39" spans="2:16" x14ac:dyDescent="0.25">
      <c r="B39" s="20"/>
      <c r="C39" s="1"/>
      <c r="D39" s="1"/>
      <c r="E39" s="1"/>
      <c r="F39" s="1"/>
      <c r="G39" s="1"/>
      <c r="H39" s="22"/>
      <c r="J39" s="20"/>
      <c r="K39" s="1"/>
      <c r="L39" s="1"/>
      <c r="M39" s="1"/>
      <c r="N39" s="24"/>
      <c r="O39" s="1"/>
      <c r="P39" s="22"/>
    </row>
    <row r="40" spans="2:16" x14ac:dyDescent="0.25">
      <c r="B40" s="20"/>
      <c r="C40" s="1"/>
      <c r="D40" s="1"/>
      <c r="E40" s="1"/>
      <c r="F40" s="1"/>
      <c r="G40" s="33"/>
      <c r="H40" s="22"/>
      <c r="J40" s="20"/>
      <c r="K40" s="1"/>
      <c r="L40" s="1"/>
      <c r="M40" s="1"/>
      <c r="N40" s="24"/>
      <c r="O40" s="1"/>
      <c r="P40" s="22"/>
    </row>
    <row r="41" spans="2:16" x14ac:dyDescent="0.25">
      <c r="B41" s="20"/>
      <c r="C41" s="1"/>
      <c r="D41" s="1"/>
      <c r="E41" s="1"/>
      <c r="F41" s="1" t="str">
        <f>IF(A8&lt;&gt;A150,"",0)</f>
        <v/>
      </c>
      <c r="G41" s="1"/>
      <c r="H41" s="22"/>
      <c r="J41" s="36" t="str">
        <f>IF(A8&lt;&gt;A151,"","       π")</f>
        <v/>
      </c>
      <c r="K41" s="1"/>
      <c r="L41" s="1"/>
      <c r="M41" s="24" t="str">
        <f>IF(A8&lt;&gt;A151,"",0)</f>
        <v/>
      </c>
      <c r="N41" s="1"/>
      <c r="O41" s="24"/>
      <c r="P41" s="22"/>
    </row>
    <row r="42" spans="2:16" x14ac:dyDescent="0.25">
      <c r="B42" s="20"/>
      <c r="C42" s="29" t="str">
        <f>IF(A8&lt;&gt;A150,"","     π")</f>
        <v/>
      </c>
      <c r="D42" s="1"/>
      <c r="E42" s="1"/>
      <c r="F42" s="1"/>
      <c r="G42" s="1"/>
      <c r="H42" s="22"/>
      <c r="J42" s="20"/>
      <c r="K42" s="1"/>
      <c r="L42" s="1"/>
      <c r="M42" s="1"/>
      <c r="N42" s="1"/>
      <c r="O42" s="1"/>
      <c r="P42" s="23" t="str">
        <f>IF(A8&lt;&gt;A151,"","ψ = 0")</f>
        <v/>
      </c>
    </row>
    <row r="43" spans="2:16" x14ac:dyDescent="0.25">
      <c r="B43" s="20"/>
      <c r="C43" s="1"/>
      <c r="D43" s="1"/>
      <c r="E43" s="1"/>
      <c r="F43" s="29" t="str">
        <f>IF(A8&lt;&gt;A150,"","               2π")</f>
        <v/>
      </c>
      <c r="G43" s="1"/>
      <c r="H43" s="22"/>
      <c r="J43" s="20"/>
      <c r="K43" s="1"/>
      <c r="L43" s="1"/>
      <c r="M43" s="1" t="str">
        <f>IF(A8&lt;&gt;A151,"","               2π")</f>
        <v/>
      </c>
      <c r="N43" s="1"/>
      <c r="O43" s="1"/>
      <c r="P43" s="22"/>
    </row>
    <row r="44" spans="2:16" x14ac:dyDescent="0.25">
      <c r="B44" s="20"/>
      <c r="C44" s="1"/>
      <c r="D44" s="1"/>
      <c r="E44" s="1"/>
      <c r="F44" s="1"/>
      <c r="G44" s="1"/>
      <c r="H44" s="22"/>
      <c r="J44" s="20"/>
      <c r="K44" s="1"/>
      <c r="L44" s="1"/>
      <c r="M44" s="1"/>
      <c r="N44" s="1"/>
      <c r="O44" s="1"/>
      <c r="P44" s="22"/>
    </row>
    <row r="45" spans="2:16" x14ac:dyDescent="0.25">
      <c r="B45" s="20"/>
      <c r="C45" s="1"/>
      <c r="D45" s="1"/>
      <c r="E45" s="1"/>
      <c r="F45" s="1"/>
      <c r="G45" s="1"/>
      <c r="H45" s="22"/>
      <c r="J45" s="20"/>
      <c r="K45" s="1"/>
      <c r="L45" s="1"/>
      <c r="M45" s="1"/>
      <c r="N45" s="1"/>
      <c r="O45" s="1"/>
      <c r="P45" s="22"/>
    </row>
    <row r="46" spans="2:16" x14ac:dyDescent="0.25">
      <c r="B46" s="20"/>
      <c r="C46" s="1"/>
      <c r="D46" s="1"/>
      <c r="E46" s="1"/>
      <c r="F46" s="1"/>
      <c r="G46" s="1"/>
      <c r="H46" s="22"/>
      <c r="J46" s="20"/>
      <c r="K46" s="1"/>
      <c r="L46" s="1"/>
      <c r="M46" s="1"/>
      <c r="N46" s="1"/>
      <c r="O46" s="1"/>
      <c r="P46" s="22"/>
    </row>
    <row r="47" spans="2:16" x14ac:dyDescent="0.25">
      <c r="B47" s="20"/>
      <c r="C47" s="1"/>
      <c r="D47" s="1"/>
      <c r="E47" s="1" t="str">
        <f>IF(A8&lt;&gt;A150,"","      3π/2")</f>
        <v/>
      </c>
      <c r="F47" s="1"/>
      <c r="G47" s="1"/>
      <c r="H47" s="22"/>
      <c r="J47" s="20"/>
      <c r="K47" s="1"/>
      <c r="L47" s="1" t="str">
        <f>IF(A8&lt;&gt;A151,"","      3π/2")</f>
        <v/>
      </c>
      <c r="M47" s="1"/>
      <c r="N47" s="1"/>
      <c r="O47" s="1"/>
      <c r="P47" s="22"/>
    </row>
    <row r="48" spans="2:16" x14ac:dyDescent="0.25">
      <c r="B48" s="20"/>
      <c r="C48" s="1"/>
      <c r="D48" s="1"/>
      <c r="E48" s="1"/>
      <c r="F48" s="1"/>
      <c r="G48" s="1"/>
      <c r="H48" s="22"/>
      <c r="J48" s="20"/>
      <c r="K48" s="1"/>
      <c r="L48" s="1"/>
      <c r="M48" s="1"/>
      <c r="N48" s="1"/>
      <c r="O48" s="1"/>
      <c r="P48" s="22"/>
    </row>
    <row r="49" spans="2:18" x14ac:dyDescent="0.25">
      <c r="B49" s="20"/>
      <c r="C49" s="1"/>
      <c r="D49" s="24"/>
      <c r="E49" s="1"/>
      <c r="F49" s="34" t="str">
        <f>IF(A8&lt;&gt;A150,"","&lt;---   Άξονας ημιτόνου:  χ = 0")</f>
        <v/>
      </c>
      <c r="G49" s="1"/>
      <c r="H49" s="22"/>
      <c r="J49" s="20"/>
      <c r="K49" s="1"/>
      <c r="L49" s="1"/>
      <c r="M49" s="24" t="str">
        <f>IF(A8&lt;&gt;A151,"","&lt;---   Άξονας ημιτόνου:  χ = 0")</f>
        <v/>
      </c>
      <c r="N49" s="1"/>
      <c r="O49" s="1"/>
      <c r="P49" s="22"/>
    </row>
    <row r="50" spans="2:18" x14ac:dyDescent="0.25">
      <c r="B50" s="25"/>
      <c r="C50" s="26"/>
      <c r="D50" s="26"/>
      <c r="E50" s="26"/>
      <c r="F50" s="26"/>
      <c r="G50" s="26"/>
      <c r="H50" s="27"/>
      <c r="J50" s="25"/>
      <c r="K50" s="26"/>
      <c r="L50" s="26"/>
      <c r="M50" s="26"/>
      <c r="N50" s="26"/>
      <c r="O50" s="26"/>
      <c r="P50" s="27"/>
    </row>
    <row r="52" spans="2:18" x14ac:dyDescent="0.25">
      <c r="B52" s="16" t="str">
        <f>IF(E12=-1,"Σχήμα 3","")</f>
        <v/>
      </c>
      <c r="C52" s="17"/>
      <c r="D52" s="18"/>
      <c r="E52" s="18"/>
      <c r="F52" s="18"/>
      <c r="G52" s="18"/>
      <c r="H52" s="19"/>
      <c r="J52" s="16" t="str">
        <f>IF(AND(E12&gt;0,E12&lt;&gt;1),"Σχήμα 4","")</f>
        <v/>
      </c>
      <c r="K52" s="18"/>
      <c r="L52" s="17"/>
      <c r="M52" s="18"/>
      <c r="N52" s="18"/>
      <c r="O52" s="18"/>
      <c r="P52" s="18"/>
      <c r="Q52" s="18"/>
      <c r="R52" s="19"/>
    </row>
    <row r="53" spans="2:18" x14ac:dyDescent="0.25">
      <c r="B53" s="20"/>
      <c r="C53" s="1"/>
      <c r="D53" s="1"/>
      <c r="E53" s="21"/>
      <c r="F53" s="1"/>
      <c r="G53" s="1"/>
      <c r="H53" s="22"/>
      <c r="J53" s="20"/>
      <c r="K53" s="1"/>
      <c r="L53" s="1"/>
      <c r="M53" s="1"/>
      <c r="N53" s="1"/>
      <c r="O53" s="1"/>
      <c r="P53" s="1"/>
      <c r="Q53" s="1"/>
      <c r="R53" s="22"/>
    </row>
    <row r="54" spans="2:18" x14ac:dyDescent="0.25">
      <c r="B54" s="20"/>
      <c r="C54" s="1"/>
      <c r="D54" s="1"/>
      <c r="E54" s="1"/>
      <c r="F54" s="1"/>
      <c r="G54" s="1"/>
      <c r="H54" s="22"/>
      <c r="J54" s="20"/>
      <c r="K54" s="1"/>
      <c r="L54" s="1"/>
      <c r="M54" s="1"/>
      <c r="N54" s="1"/>
      <c r="O54" s="28" t="str">
        <f>IF(A8&lt;&gt;A153,"",IF(AND(E12&gt;0,E12&lt;&gt;1),E12,""))</f>
        <v/>
      </c>
      <c r="P54" s="1"/>
      <c r="Q54" s="1"/>
      <c r="R54" s="22"/>
    </row>
    <row r="55" spans="2:18" x14ac:dyDescent="0.25">
      <c r="B55" s="20"/>
      <c r="C55" s="1"/>
      <c r="D55" s="1"/>
      <c r="E55" s="1"/>
      <c r="F55" s="1"/>
      <c r="G55" s="1"/>
      <c r="H55" s="22"/>
      <c r="J55" s="20"/>
      <c r="K55" s="1"/>
      <c r="L55" s="21"/>
      <c r="M55" s="1"/>
      <c r="N55" s="1"/>
      <c r="O55" s="1"/>
      <c r="P55" s="1"/>
      <c r="Q55" s="1"/>
      <c r="R55" s="22"/>
    </row>
    <row r="56" spans="2:18" x14ac:dyDescent="0.25">
      <c r="B56" s="20"/>
      <c r="C56" s="1"/>
      <c r="D56" s="1"/>
      <c r="E56" s="1" t="str">
        <f>IF(A8&lt;&gt;A152,"","      π/2")</f>
        <v/>
      </c>
      <c r="F56" s="1"/>
      <c r="G56" s="1"/>
      <c r="H56" s="23"/>
      <c r="J56" s="20"/>
      <c r="K56" s="1"/>
      <c r="L56" s="1"/>
      <c r="M56" s="1"/>
      <c r="N56" s="1" t="str">
        <f>IF(A8&lt;&gt;A153,"","      π/2")</f>
        <v/>
      </c>
      <c r="O56" s="1"/>
      <c r="P56" s="1"/>
      <c r="Q56" s="1"/>
      <c r="R56" s="22"/>
    </row>
    <row r="57" spans="2:18" x14ac:dyDescent="0.25">
      <c r="B57" s="20"/>
      <c r="C57" s="1"/>
      <c r="D57" s="1"/>
      <c r="E57" s="1"/>
      <c r="F57" s="24"/>
      <c r="G57" s="1"/>
      <c r="H57" s="22"/>
      <c r="J57" s="20"/>
      <c r="K57" s="1"/>
      <c r="L57" s="1"/>
      <c r="M57" s="1"/>
      <c r="N57" s="1"/>
      <c r="O57" s="29" t="str">
        <f>IF(A8&lt;&gt;A153,"","      ψ = "&amp;O54&amp;"")</f>
        <v/>
      </c>
      <c r="P57" s="1"/>
      <c r="Q57" s="1"/>
      <c r="R57" s="22"/>
    </row>
    <row r="58" spans="2:18" x14ac:dyDescent="0.25">
      <c r="B58" s="20"/>
      <c r="C58" s="1"/>
      <c r="D58" s="1"/>
      <c r="E58" s="1"/>
      <c r="F58" s="1"/>
      <c r="G58" s="1"/>
      <c r="H58" s="22"/>
      <c r="J58" s="20"/>
      <c r="K58" s="1"/>
      <c r="L58" s="1"/>
      <c r="M58" s="1"/>
      <c r="N58" s="1"/>
      <c r="O58" s="1"/>
      <c r="P58" s="1"/>
      <c r="Q58" s="1"/>
      <c r="R58" s="22"/>
    </row>
    <row r="59" spans="2:18" x14ac:dyDescent="0.25">
      <c r="B59" s="20"/>
      <c r="C59" s="1"/>
      <c r="D59" s="1"/>
      <c r="E59" s="1"/>
      <c r="F59" s="1"/>
      <c r="G59" s="33"/>
      <c r="H59" s="22"/>
      <c r="J59" s="40" t="str">
        <f>IF(A8&lt;&gt;A153,"",IF(AND(E12&gt;0,E12&lt;&gt;1)," "&amp;MAX(D20,G20)&amp;"π/180 --&gt;",""))</f>
        <v/>
      </c>
      <c r="K59" s="41"/>
      <c r="L59" s="41"/>
      <c r="M59" s="1"/>
      <c r="N59" s="1"/>
      <c r="O59" s="1"/>
      <c r="P59" s="42" t="str">
        <f>IF(A8&lt;&gt;A153,"",IF(AND(E12&gt;0,E12&lt;&gt;1),"&lt;--   "&amp;MIN(D20,G20)&amp;"π/180",""))</f>
        <v/>
      </c>
      <c r="Q59" s="42"/>
      <c r="R59" s="43"/>
    </row>
    <row r="60" spans="2:18" x14ac:dyDescent="0.25">
      <c r="B60" s="20"/>
      <c r="C60" s="1"/>
      <c r="D60" s="1"/>
      <c r="E60" s="1"/>
      <c r="F60" s="1" t="str">
        <f>IF(A8&lt;&gt;A152,"",0)</f>
        <v/>
      </c>
      <c r="G60" s="1"/>
      <c r="H60" s="22"/>
      <c r="J60" s="20"/>
      <c r="K60" s="1"/>
      <c r="L60" s="1"/>
      <c r="M60" s="1"/>
      <c r="N60" s="1"/>
      <c r="O60" s="1" t="str">
        <f>IF(A8&lt;&gt;A153,"",0)</f>
        <v/>
      </c>
      <c r="P60" s="1"/>
      <c r="Q60" s="1"/>
      <c r="R60" s="22"/>
    </row>
    <row r="61" spans="2:18" x14ac:dyDescent="0.25">
      <c r="B61" s="20"/>
      <c r="C61" s="1" t="str">
        <f>IF(A8&lt;&gt;A152,"","      π")</f>
        <v/>
      </c>
      <c r="D61" s="1"/>
      <c r="E61" s="1"/>
      <c r="F61" s="1"/>
      <c r="G61" s="1"/>
      <c r="H61" s="22"/>
      <c r="J61" s="20"/>
      <c r="K61" s="1"/>
      <c r="L61" s="1" t="str">
        <f>IF(A8&lt;&gt;A153,"","     π")</f>
        <v/>
      </c>
      <c r="M61" s="1"/>
      <c r="N61" s="1"/>
      <c r="O61" s="1"/>
      <c r="P61" s="1"/>
      <c r="Q61" s="1"/>
      <c r="R61" s="22"/>
    </row>
    <row r="62" spans="2:18" x14ac:dyDescent="0.25">
      <c r="B62" s="20"/>
      <c r="C62" s="1"/>
      <c r="D62" s="1"/>
      <c r="E62" s="1"/>
      <c r="F62" s="1" t="str">
        <f>IF(A8&lt;&gt;A152,"","             2π")</f>
        <v/>
      </c>
      <c r="G62" s="1"/>
      <c r="H62" s="22"/>
      <c r="J62" s="20"/>
      <c r="K62" s="1"/>
      <c r="L62" s="1"/>
      <c r="M62" s="1"/>
      <c r="N62" s="1"/>
      <c r="O62" s="1" t="str">
        <f>IF(A8&lt;&gt;A153,"","              2π")</f>
        <v/>
      </c>
      <c r="P62" s="1"/>
      <c r="Q62" s="1"/>
      <c r="R62" s="22"/>
    </row>
    <row r="63" spans="2:18" x14ac:dyDescent="0.25">
      <c r="B63" s="20"/>
      <c r="C63" s="1"/>
      <c r="D63" s="1"/>
      <c r="E63" s="1"/>
      <c r="F63" s="1"/>
      <c r="G63" s="1"/>
      <c r="H63" s="22"/>
      <c r="J63" s="20"/>
      <c r="K63" s="1"/>
      <c r="L63" s="1"/>
      <c r="M63" s="1"/>
      <c r="N63" s="1"/>
      <c r="O63" s="1"/>
      <c r="P63" s="33"/>
      <c r="Q63" s="1"/>
      <c r="R63" s="22"/>
    </row>
    <row r="64" spans="2:18" x14ac:dyDescent="0.25">
      <c r="B64" s="20"/>
      <c r="C64" s="1"/>
      <c r="D64" s="1"/>
      <c r="E64" s="1"/>
      <c r="F64" s="1"/>
      <c r="G64" s="1"/>
      <c r="H64" s="22"/>
      <c r="J64" s="20"/>
      <c r="K64" s="1"/>
      <c r="L64" s="1"/>
      <c r="M64" s="1"/>
      <c r="N64" s="1"/>
      <c r="O64" s="1"/>
      <c r="P64" s="1"/>
      <c r="Q64" s="1"/>
      <c r="R64" s="22"/>
    </row>
    <row r="65" spans="2:18" x14ac:dyDescent="0.25">
      <c r="B65" s="20"/>
      <c r="C65" s="1"/>
      <c r="D65" s="1"/>
      <c r="E65" s="1"/>
      <c r="F65" s="1"/>
      <c r="G65" s="1" t="str">
        <f>IF(A8&lt;&gt;A152,"","        ψ = -1")</f>
        <v/>
      </c>
      <c r="H65" s="22"/>
      <c r="J65" s="20"/>
      <c r="K65" s="1"/>
      <c r="L65" s="1"/>
      <c r="M65" s="1"/>
      <c r="N65" s="1"/>
      <c r="O65" s="1"/>
      <c r="P65" s="1"/>
      <c r="Q65" s="1"/>
      <c r="R65" s="22"/>
    </row>
    <row r="66" spans="2:18" x14ac:dyDescent="0.25">
      <c r="B66" s="20"/>
      <c r="C66" s="1"/>
      <c r="D66" s="1"/>
      <c r="E66" s="37"/>
      <c r="F66" s="1"/>
      <c r="G66" s="1"/>
      <c r="H66" s="22"/>
      <c r="J66" s="20"/>
      <c r="K66" s="1"/>
      <c r="L66" s="1"/>
      <c r="M66" s="1"/>
      <c r="N66" s="1" t="str">
        <f>IF(A8&lt;&gt;A153,"","       3π/2")</f>
        <v/>
      </c>
      <c r="O66" s="24"/>
      <c r="P66" s="1"/>
      <c r="Q66" s="1"/>
      <c r="R66" s="22"/>
    </row>
    <row r="67" spans="2:18" x14ac:dyDescent="0.25">
      <c r="B67" s="20"/>
      <c r="C67" s="1"/>
      <c r="D67" s="1"/>
      <c r="E67" s="24" t="str">
        <f>IF(A8&lt;&gt;A152,"","      3π/2")</f>
        <v/>
      </c>
      <c r="F67" s="1"/>
      <c r="G67" s="1"/>
      <c r="H67" s="22"/>
      <c r="J67" s="20"/>
      <c r="K67" s="1"/>
      <c r="L67" s="1"/>
      <c r="M67" s="1"/>
      <c r="N67" s="1"/>
      <c r="O67" s="1"/>
      <c r="P67" s="1"/>
      <c r="Q67" s="1"/>
      <c r="R67" s="22"/>
    </row>
    <row r="68" spans="2:18" x14ac:dyDescent="0.25">
      <c r="B68" s="20"/>
      <c r="C68" s="1"/>
      <c r="D68" s="24"/>
      <c r="E68" s="1"/>
      <c r="F68" s="34" t="str">
        <f>IF(A8&lt;&gt;A152,"","&lt;---   Άξονας ημιτόνου:  χ = 0")</f>
        <v/>
      </c>
      <c r="G68" s="1"/>
      <c r="H68" s="22"/>
      <c r="J68" s="20"/>
      <c r="K68" s="1"/>
      <c r="L68" s="1"/>
      <c r="M68" s="1"/>
      <c r="N68" s="1"/>
      <c r="O68" s="24" t="str">
        <f>IF(A8&lt;&gt;A153,"","&lt;---   Άξονας ημιτόνου:  χ = 0")</f>
        <v/>
      </c>
      <c r="P68" s="1"/>
      <c r="Q68" s="1"/>
      <c r="R68" s="22"/>
    </row>
    <row r="69" spans="2:18" x14ac:dyDescent="0.25">
      <c r="B69" s="25"/>
      <c r="C69" s="26"/>
      <c r="D69" s="26"/>
      <c r="E69" s="26"/>
      <c r="F69" s="26"/>
      <c r="G69" s="26"/>
      <c r="H69" s="27"/>
      <c r="J69" s="25"/>
      <c r="K69" s="26"/>
      <c r="L69" s="26"/>
      <c r="M69" s="26"/>
      <c r="N69" s="30"/>
      <c r="O69" s="26"/>
      <c r="P69" s="26"/>
      <c r="Q69" s="26"/>
      <c r="R69" s="27"/>
    </row>
    <row r="71" spans="2:18" x14ac:dyDescent="0.25">
      <c r="B71" s="16" t="str">
        <f>IF(AND(E12&lt;0,E12&lt;&gt;-1),"Σχήμα 5","")</f>
        <v>Σχήμα 5</v>
      </c>
      <c r="C71" s="18"/>
      <c r="D71" s="18"/>
      <c r="E71" s="18"/>
      <c r="F71" s="18"/>
      <c r="G71" s="18"/>
      <c r="H71" s="18"/>
      <c r="I71" s="18"/>
      <c r="J71" s="19"/>
    </row>
    <row r="72" spans="2:18" x14ac:dyDescent="0.25">
      <c r="B72" s="20"/>
      <c r="C72" s="1"/>
      <c r="D72" s="1"/>
      <c r="E72" s="1"/>
      <c r="F72" s="1"/>
      <c r="G72" s="1"/>
      <c r="H72" s="1"/>
      <c r="I72" s="1"/>
      <c r="J72" s="22"/>
    </row>
    <row r="73" spans="2:18" x14ac:dyDescent="0.25">
      <c r="B73" s="20"/>
      <c r="C73" s="1"/>
      <c r="D73" s="1"/>
      <c r="E73" s="1"/>
      <c r="F73" s="1"/>
      <c r="G73" s="1"/>
      <c r="H73" s="1"/>
      <c r="I73" s="1"/>
      <c r="J73" s="22"/>
    </row>
    <row r="74" spans="2:18" x14ac:dyDescent="0.25">
      <c r="B74" s="20"/>
      <c r="C74" s="1"/>
      <c r="D74" s="1"/>
      <c r="E74" s="1"/>
      <c r="F74" s="1"/>
      <c r="G74" s="1"/>
      <c r="H74" s="1"/>
      <c r="I74" s="1"/>
      <c r="J74" s="22"/>
    </row>
    <row r="75" spans="2:18" x14ac:dyDescent="0.25">
      <c r="B75" s="20"/>
      <c r="C75" s="1"/>
      <c r="D75" s="1"/>
      <c r="E75" s="1"/>
      <c r="F75" s="1" t="str">
        <f>IF(A8&lt;&gt;A154,"","      π/2")</f>
        <v xml:space="preserve">      π/2</v>
      </c>
      <c r="G75" s="1"/>
      <c r="H75" s="1"/>
      <c r="I75" s="1"/>
      <c r="J75" s="22"/>
    </row>
    <row r="76" spans="2:18" x14ac:dyDescent="0.25">
      <c r="B76" s="20"/>
      <c r="C76" s="1"/>
      <c r="D76" s="1"/>
      <c r="E76" s="1"/>
      <c r="F76" s="1"/>
      <c r="G76" s="1"/>
      <c r="H76" s="1"/>
      <c r="I76" s="1"/>
      <c r="J76" s="22"/>
    </row>
    <row r="77" spans="2:18" x14ac:dyDescent="0.25">
      <c r="B77" s="20"/>
      <c r="C77" s="1"/>
      <c r="D77" s="1"/>
      <c r="E77" s="1"/>
      <c r="F77" s="1"/>
      <c r="G77" s="24"/>
      <c r="H77" s="1"/>
      <c r="I77" s="1"/>
      <c r="J77" s="22"/>
    </row>
    <row r="78" spans="2:18" x14ac:dyDescent="0.25">
      <c r="B78" s="20"/>
      <c r="C78" s="1"/>
      <c r="D78" s="1"/>
      <c r="E78" s="1"/>
      <c r="F78" s="1"/>
      <c r="G78" s="1"/>
      <c r="H78" s="1"/>
      <c r="I78" s="1"/>
      <c r="J78" s="22"/>
    </row>
    <row r="79" spans="2:18" x14ac:dyDescent="0.25">
      <c r="B79" s="20"/>
      <c r="C79" s="1"/>
      <c r="D79" s="1"/>
      <c r="E79" s="1"/>
      <c r="F79" s="1"/>
      <c r="G79" s="1">
        <f>IF(A8&lt;&gt;A154,"",0)</f>
        <v>0</v>
      </c>
      <c r="H79" s="1"/>
      <c r="I79" s="1"/>
      <c r="J79" s="22"/>
    </row>
    <row r="80" spans="2:18" x14ac:dyDescent="0.25">
      <c r="B80" s="20"/>
      <c r="C80" s="1"/>
      <c r="D80" s="1" t="str">
        <f>IF(A8&lt;&gt;A154,"","       π")</f>
        <v xml:space="preserve">       π</v>
      </c>
      <c r="E80" s="1"/>
      <c r="F80" s="1"/>
      <c r="G80" s="1"/>
      <c r="H80" s="1"/>
      <c r="I80" s="1"/>
      <c r="J80" s="22"/>
    </row>
    <row r="81" spans="1:21" x14ac:dyDescent="0.25">
      <c r="B81" s="20"/>
      <c r="C81" s="1"/>
      <c r="D81" s="1"/>
      <c r="E81" s="1"/>
      <c r="F81" s="1"/>
      <c r="G81" s="1" t="str">
        <f>IF(A8&lt;&gt;A154,"","              2π")</f>
        <v xml:space="preserve">              2π</v>
      </c>
      <c r="H81" s="1"/>
      <c r="I81" s="1"/>
      <c r="J81" s="22"/>
    </row>
    <row r="82" spans="1:21" x14ac:dyDescent="0.25">
      <c r="B82" s="40" t="str">
        <f>IF(A8&lt;&gt;A154,"",IF(AND(E12&lt;0,E12&lt;&gt;-1)," "&amp;MIN(D20,G20)&amp;"π/180  --&gt; ",""))</f>
        <v xml:space="preserve"> 225π/180  --&gt; </v>
      </c>
      <c r="C82" s="41"/>
      <c r="D82" s="41"/>
      <c r="E82" s="1"/>
      <c r="F82" s="1"/>
      <c r="G82" s="1"/>
      <c r="H82" s="42" t="str">
        <f>IF(A8&lt;&gt;A154,"",IF(AND(E12&lt;0,E12&lt;&gt;-1),"&lt;--   "&amp;MAX(D20,G20)&amp;"π/180",""))</f>
        <v>&lt;--   315π/180</v>
      </c>
      <c r="I82" s="42"/>
      <c r="J82" s="43"/>
    </row>
    <row r="83" spans="1:21" x14ac:dyDescent="0.25">
      <c r="B83" s="20"/>
      <c r="C83" s="1"/>
      <c r="D83" s="1"/>
      <c r="E83" s="1"/>
      <c r="F83" s="1"/>
      <c r="G83" s="1"/>
      <c r="H83" s="38"/>
      <c r="I83" s="1"/>
      <c r="J83" s="22"/>
    </row>
    <row r="84" spans="1:21" x14ac:dyDescent="0.25">
      <c r="B84" s="20"/>
      <c r="C84" s="1"/>
      <c r="D84" s="1"/>
      <c r="E84" s="1"/>
      <c r="F84" s="1"/>
      <c r="G84" s="1"/>
      <c r="H84" s="1"/>
      <c r="I84" s="1"/>
      <c r="J84" s="22"/>
    </row>
    <row r="85" spans="1:21" x14ac:dyDescent="0.25">
      <c r="B85" s="20"/>
      <c r="C85" s="1"/>
      <c r="D85" s="1"/>
      <c r="E85" s="1"/>
      <c r="F85" s="1"/>
      <c r="G85" s="29" t="str">
        <f>IF(A8&lt;&gt;A154,"","  ψ = "&amp;C86&amp;"")</f>
        <v xml:space="preserve">  ψ = -0,7071</v>
      </c>
      <c r="H85" s="1"/>
      <c r="I85" s="1"/>
      <c r="J85" s="22"/>
    </row>
    <row r="86" spans="1:21" x14ac:dyDescent="0.25">
      <c r="B86" s="20"/>
      <c r="C86" s="28">
        <f>IF(A8&lt;&gt;A154,"",IF(AND(E12&lt;0,E12&lt;&gt;-1),E12,""))</f>
        <v>-0.70709999999999995</v>
      </c>
      <c r="D86" s="1"/>
      <c r="E86" s="1"/>
      <c r="F86" s="1"/>
      <c r="G86" s="1"/>
      <c r="H86" s="1"/>
      <c r="I86" s="1"/>
      <c r="J86" s="22"/>
    </row>
    <row r="87" spans="1:21" x14ac:dyDescent="0.25">
      <c r="B87" s="20"/>
      <c r="C87" s="1"/>
      <c r="D87" s="1"/>
      <c r="E87" s="1"/>
      <c r="F87" s="1"/>
      <c r="G87" s="24" t="str">
        <f>IF(A8&lt;&gt;A154,"","&lt;---   Άξονας ημιτόνου:  χ = 0")</f>
        <v>&lt;---   Άξονας ημιτόνου:  χ = 0</v>
      </c>
      <c r="H87" s="1"/>
      <c r="I87" s="1"/>
      <c r="J87" s="22"/>
    </row>
    <row r="88" spans="1:21" x14ac:dyDescent="0.25">
      <c r="B88" s="25"/>
      <c r="C88" s="26"/>
      <c r="D88" s="26"/>
      <c r="E88" s="26"/>
      <c r="F88" s="26"/>
      <c r="G88" s="26"/>
      <c r="H88" s="26"/>
      <c r="I88" s="26"/>
      <c r="J88" s="27"/>
    </row>
    <row r="92" spans="1:21" x14ac:dyDescent="0.2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</row>
    <row r="150" spans="1:3" x14ac:dyDescent="0.25">
      <c r="A150" s="45" t="str">
        <f>"---&gt;  Βλέπε κάτω το σχήμα 1"</f>
        <v>---&gt;  Βλέπε κάτω το σχήμα 1</v>
      </c>
      <c r="B150" s="46"/>
      <c r="C150" s="47"/>
    </row>
    <row r="151" spans="1:3" x14ac:dyDescent="0.25">
      <c r="A151" s="48" t="str">
        <f>"---&gt;  Βλέπε κάτω το σχήμα 2"</f>
        <v>---&gt;  Βλέπε κάτω το σχήμα 2</v>
      </c>
      <c r="B151" s="49"/>
      <c r="C151" s="50"/>
    </row>
    <row r="152" spans="1:3" x14ac:dyDescent="0.25">
      <c r="A152" s="48" t="str">
        <f>"---&gt;  Βλέπε κάτω το σχήμα 3"</f>
        <v>---&gt;  Βλέπε κάτω το σχήμα 3</v>
      </c>
      <c r="B152" s="49"/>
      <c r="C152" s="50"/>
    </row>
    <row r="153" spans="1:3" x14ac:dyDescent="0.25">
      <c r="A153" s="48" t="str">
        <f>"---&gt;  Βλέπε κάτω  το σχήμα 4"</f>
        <v>---&gt;  Βλέπε κάτω  το σχήμα 4</v>
      </c>
      <c r="B153" s="49"/>
      <c r="C153" s="50"/>
    </row>
    <row r="154" spans="1:3" x14ac:dyDescent="0.25">
      <c r="A154" s="51" t="str">
        <f>"---&gt;  Βλέπε κάτω το σχήμα 5"</f>
        <v>---&gt;  Βλέπε κάτω το σχήμα 5</v>
      </c>
      <c r="B154" s="52"/>
      <c r="C154" s="53"/>
    </row>
    <row r="155" spans="1:3" x14ac:dyDescent="0.25">
      <c r="A155" s="6"/>
    </row>
  </sheetData>
  <sheetProtection algorithmName="SHA-512" hashValue="SDmeWfQ7isnG4tCI4UOXyH8MeCJQse/Z3RfA2gXXV3AckoXppbme4qA4WuVcHUHM5WhUuhRNVdCOWmsymFyaww==" saltValue="DCIX+tmxlQNcbwrl0BoFAg==" spinCount="100000" sheet="1" objects="1" scenarios="1"/>
  <mergeCells count="5">
    <mergeCell ref="J59:L59"/>
    <mergeCell ref="P59:R59"/>
    <mergeCell ref="H82:J82"/>
    <mergeCell ref="B82:D82"/>
    <mergeCell ref="B22:O23"/>
  </mergeCells>
  <dataValidations count="1">
    <dataValidation type="whole" operator="greaterThanOrEqual" allowBlank="1" showInputMessage="1" showErrorMessage="1" error="ΒΑΛΕ ΣΤΟΝ ΑΡΙΘΜΗΤΗ  ΑΚΕΡΑΙΟ _x000a_ΘΕΤΙΚΟ Ή  ΜΗΔΕΝ ( ΟΧΙ ΑΡΝΗΤΙΚΟ)" prompt="ΒΑΛΕ  ΑΚΕΡΑΙΟ ΟΧΙ ΑΡΝΗΤΙΚΟ" sqref="F2" xr:uid="{00000000-0002-0000-0000-000000000000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ημ - σχήμα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 ALEXIOU</dc:creator>
  <cp:lastModifiedBy>KOSTAS ALEXIOU</cp:lastModifiedBy>
  <dcterms:created xsi:type="dcterms:W3CDTF">2022-07-03T06:38:21Z</dcterms:created>
  <dcterms:modified xsi:type="dcterms:W3CDTF">2023-08-10T14:56:11Z</dcterms:modified>
</cp:coreProperties>
</file>