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ΤΗΛΕΚΠ. ΧΗΜ. Γ΄ TEST ΙΟΝΤ. ΙΣΟΡ.ΙΙ\"/>
    </mc:Choice>
  </mc:AlternateContent>
  <bookViews>
    <workbookView xWindow="360" yWindow="330" windowWidth="9180" windowHeight="4305"/>
  </bookViews>
  <sheets>
    <sheet name="Test στην ιοντική ισορροπία" sheetId="2" r:id="rId1"/>
  </sheets>
  <calcPr calcId="152511"/>
</workbook>
</file>

<file path=xl/calcChain.xml><?xml version="1.0" encoding="utf-8"?>
<calcChain xmlns="http://schemas.openxmlformats.org/spreadsheetml/2006/main">
  <c r="B216" i="2" l="1"/>
  <c r="G219" i="2" s="1"/>
  <c r="J180" i="2"/>
  <c r="D185" i="2" s="1"/>
  <c r="J157" i="2"/>
  <c r="B157" i="2" s="1"/>
  <c r="J153" i="2"/>
  <c r="B153" i="2" s="1"/>
  <c r="J151" i="2"/>
  <c r="B151" i="2" s="1"/>
  <c r="J155" i="2"/>
  <c r="B155" i="2" s="1"/>
  <c r="A57" i="2" l="1"/>
  <c r="D68" i="2" s="1"/>
  <c r="A63" i="2"/>
  <c r="E68" i="2" s="1"/>
  <c r="A53" i="2"/>
  <c r="C68" i="2" s="1"/>
  <c r="A49" i="2"/>
  <c r="B68" i="2" s="1"/>
  <c r="A31" i="2"/>
  <c r="D40" i="2" s="1"/>
  <c r="A37" i="2"/>
  <c r="F40" i="2" s="1"/>
  <c r="A34" i="2"/>
  <c r="E40" i="2" s="1"/>
  <c r="J248" i="2" l="1"/>
  <c r="C264" i="2" s="1"/>
  <c r="J256" i="2"/>
  <c r="D264" i="2" s="1"/>
  <c r="A22" i="2"/>
  <c r="A40" i="2" s="1"/>
  <c r="A25" i="2"/>
  <c r="B40" i="2" s="1"/>
  <c r="A28" i="2"/>
  <c r="C40" i="2" s="1"/>
  <c r="A46" i="2"/>
  <c r="A68" i="2" s="1"/>
  <c r="L64" i="2" s="1"/>
  <c r="K64" i="2" s="1"/>
  <c r="A74" i="2"/>
  <c r="E84" i="2" s="1"/>
  <c r="A79" i="2"/>
  <c r="F84" i="2" s="1"/>
  <c r="I98" i="2"/>
  <c r="B95" i="2" s="1"/>
  <c r="J98" i="2"/>
  <c r="C95" i="2" s="1"/>
  <c r="I99" i="2"/>
  <c r="B96" i="2" s="1"/>
  <c r="J99" i="2"/>
  <c r="C96" i="2" s="1"/>
  <c r="I100" i="2"/>
  <c r="B97" i="2" s="1"/>
  <c r="J100" i="2"/>
  <c r="C97" i="2" s="1"/>
  <c r="J101" i="2"/>
  <c r="C98" i="2" s="1"/>
  <c r="I101" i="2"/>
  <c r="B98" i="2" s="1"/>
  <c r="B121" i="2"/>
  <c r="A137" i="2" s="1"/>
  <c r="C121" i="2"/>
  <c r="H137" i="2" s="1"/>
  <c r="B122" i="2"/>
  <c r="B137" i="2" s="1"/>
  <c r="C122" i="2"/>
  <c r="I137" i="2" s="1"/>
  <c r="B123" i="2"/>
  <c r="C137" i="2" s="1"/>
  <c r="C123" i="2"/>
  <c r="K137" i="2" s="1"/>
  <c r="B126" i="2"/>
  <c r="D137" i="2" s="1"/>
  <c r="B127" i="2"/>
  <c r="E137" i="2" s="1"/>
  <c r="B128" i="2"/>
  <c r="F137" i="2" s="1"/>
  <c r="C129" i="2"/>
  <c r="J137" i="2" s="1"/>
  <c r="B129" i="2"/>
  <c r="G137" i="2" s="1"/>
  <c r="J159" i="2"/>
  <c r="B159" i="2" s="1"/>
  <c r="L159" i="2" s="1"/>
  <c r="K159" i="2" s="1"/>
  <c r="J177" i="2"/>
  <c r="C185" i="2" s="1"/>
  <c r="J182" i="2"/>
  <c r="E185" i="2" s="1"/>
  <c r="J184" i="2"/>
  <c r="F185" i="2" s="1"/>
  <c r="B207" i="2"/>
  <c r="C219" i="2" s="1"/>
  <c r="B208" i="2"/>
  <c r="D219" i="2" s="1"/>
  <c r="B210" i="2"/>
  <c r="E219" i="2" s="1"/>
  <c r="B213" i="2"/>
  <c r="F219" i="2" s="1"/>
  <c r="B218" i="2"/>
  <c r="H219" i="2" s="1"/>
  <c r="J258" i="2"/>
  <c r="E264" i="2" s="1"/>
  <c r="J260" i="2"/>
  <c r="F264" i="2" s="1"/>
  <c r="J262" i="2"/>
  <c r="G264" i="2" s="1"/>
  <c r="L260" i="2" l="1"/>
  <c r="K260" i="2" s="1"/>
  <c r="L216" i="2"/>
  <c r="K216" i="2" s="1"/>
  <c r="L107" i="2"/>
  <c r="K107" i="2" s="1"/>
  <c r="L134" i="2"/>
  <c r="K134" i="2" s="1"/>
  <c r="L80" i="2"/>
  <c r="K80" i="2" s="1"/>
  <c r="L36" i="2"/>
  <c r="L182" i="2"/>
  <c r="K182" i="2" s="1"/>
  <c r="K36" i="2" l="1"/>
  <c r="J267" i="2"/>
  <c r="M263" i="2"/>
  <c r="J271" i="2" l="1"/>
  <c r="B267" i="2"/>
  <c r="K267" i="2"/>
</calcChain>
</file>

<file path=xl/comments1.xml><?xml version="1.0" encoding="utf-8"?>
<comments xmlns="http://schemas.openxmlformats.org/spreadsheetml/2006/main">
  <authors>
    <author>. .</author>
  </authors>
  <commentList>
    <comment ref="C151" authorId="0" shapeId="0">
      <text>
        <r>
          <rPr>
            <sz val="8"/>
            <color indexed="8"/>
            <rFont val="Tahoma"/>
            <family val="2"/>
            <charset val="161"/>
          </rPr>
          <t xml:space="preserve">
Η απάντηση στα κελιά </t>
        </r>
        <r>
          <rPr>
            <b/>
            <sz val="8"/>
            <color indexed="8"/>
            <rFont val="Tahoma"/>
            <family val="2"/>
            <charset val="161"/>
          </rPr>
          <t xml:space="preserve">I151, I153 </t>
        </r>
        <r>
          <rPr>
            <sz val="8"/>
            <color indexed="8"/>
            <rFont val="Tahoma"/>
            <family val="2"/>
            <charset val="161"/>
          </rPr>
          <t xml:space="preserve">και </t>
        </r>
        <r>
          <rPr>
            <b/>
            <sz val="8"/>
            <color indexed="8"/>
            <rFont val="Tahoma"/>
            <family val="2"/>
            <charset val="161"/>
          </rPr>
          <t>I157</t>
        </r>
        <r>
          <rPr>
            <sz val="8"/>
            <color indexed="8"/>
            <rFont val="Tahoma"/>
            <family val="2"/>
            <charset val="161"/>
          </rPr>
          <t xml:space="preserve"> είναι της μορφής: </t>
        </r>
        <r>
          <rPr>
            <b/>
            <sz val="8"/>
            <color indexed="8"/>
            <rFont val="Tahoma"/>
            <family val="2"/>
            <charset val="161"/>
          </rPr>
          <t>"δΜ", (δ: δεκαδικός με 3, 1 και 2 δε-καδικά ψηφία αντίστοιχα).</t>
        </r>
      </text>
    </comment>
    <comment ref="C159" authorId="0" shapeId="0">
      <text>
        <r>
          <rPr>
            <sz val="8"/>
            <color indexed="8"/>
            <rFont val="Tahoma"/>
            <family val="2"/>
            <charset val="161"/>
          </rPr>
          <t xml:space="preserve">
Μορφή απάντησης: </t>
        </r>
        <r>
          <rPr>
            <b/>
            <sz val="8"/>
            <color indexed="8"/>
            <rFont val="Tahoma"/>
            <family val="2"/>
            <charset val="161"/>
          </rPr>
          <t>"amL", (a: ακέραιος).</t>
        </r>
      </text>
    </comment>
    <comment ref="C177" authorId="0" shapeId="0">
      <text>
        <r>
          <rPr>
            <sz val="8"/>
            <color indexed="8"/>
            <rFont val="Tahoma"/>
            <family val="2"/>
            <charset val="161"/>
          </rPr>
          <t xml:space="preserve">
Η απάντηση στο κελί </t>
        </r>
        <r>
          <rPr>
            <b/>
            <sz val="8"/>
            <color indexed="8"/>
            <rFont val="Tahoma"/>
            <family val="2"/>
            <charset val="161"/>
          </rPr>
          <t>I177</t>
        </r>
        <r>
          <rPr>
            <sz val="8"/>
            <color indexed="8"/>
            <rFont val="Tahoma"/>
            <family val="2"/>
            <charset val="161"/>
          </rPr>
          <t xml:space="preserve"> πρέπει να δοθεί σε τυπική μορφή, π.χ. </t>
        </r>
        <r>
          <rPr>
            <b/>
            <sz val="8"/>
            <color indexed="8"/>
            <rFont val="Tahoma"/>
            <family val="2"/>
            <charset val="161"/>
          </rPr>
          <t>"β·10^–λ",</t>
        </r>
        <r>
          <rPr>
            <sz val="8"/>
            <color indexed="8"/>
            <rFont val="Tahoma"/>
            <family val="2"/>
            <charset val="161"/>
          </rPr>
          <t xml:space="preserve"> </t>
        </r>
        <r>
          <rPr>
            <b/>
            <sz val="8"/>
            <color indexed="8"/>
            <rFont val="Tahoma"/>
            <family val="2"/>
            <charset val="161"/>
          </rPr>
          <t xml:space="preserve">(β, λ: φυ-σικοί αριθμοί). </t>
        </r>
        <r>
          <rPr>
            <sz val="8"/>
            <color indexed="8"/>
            <rFont val="Tahoma"/>
            <family val="2"/>
            <charset val="161"/>
          </rPr>
          <t xml:space="preserve">Να σημειωθεί ότι για το σύμ-βολο του πολλαπλασιασμού μπορεί να χρησι-μοποιηθεί το </t>
        </r>
        <r>
          <rPr>
            <b/>
            <sz val="8"/>
            <color indexed="8"/>
            <rFont val="Tahoma"/>
            <family val="2"/>
            <charset val="161"/>
          </rPr>
          <t>λατινικό</t>
        </r>
        <r>
          <rPr>
            <sz val="8"/>
            <color indexed="8"/>
            <rFont val="Tahoma"/>
            <family val="2"/>
            <charset val="161"/>
          </rPr>
          <t xml:space="preserve"> </t>
        </r>
        <r>
          <rPr>
            <b/>
            <sz val="8"/>
            <color indexed="8"/>
            <rFont val="Tahoma"/>
            <family val="2"/>
            <charset val="161"/>
          </rPr>
          <t>"x"</t>
        </r>
        <r>
          <rPr>
            <sz val="8"/>
            <color indexed="8"/>
            <rFont val="Tahoma"/>
            <family val="2"/>
            <charset val="161"/>
          </rPr>
          <t xml:space="preserve"> ή ο συνδυασμός πλήκτρων </t>
        </r>
        <r>
          <rPr>
            <b/>
            <sz val="8"/>
            <color indexed="8"/>
            <rFont val="Tahoma"/>
            <family val="2"/>
            <charset val="161"/>
          </rPr>
          <t xml:space="preserve">(από το αριθμητικό πληκτρο-λόγιο) "Alt0183". </t>
        </r>
      </text>
    </comment>
    <comment ref="C180" authorId="0" shapeId="0">
      <text>
        <r>
          <rPr>
            <sz val="8"/>
            <color indexed="8"/>
            <rFont val="Tahoma"/>
            <family val="2"/>
            <charset val="161"/>
          </rPr>
          <t xml:space="preserve">
Μορφή απάντησης: </t>
        </r>
        <r>
          <rPr>
            <b/>
            <sz val="8"/>
            <color indexed="8"/>
            <rFont val="Tahoma"/>
            <family val="2"/>
            <charset val="161"/>
          </rPr>
          <t>"δΜ", (δ: δεκαδικός με 1 δεκαδικό ψηφίο).</t>
        </r>
      </text>
    </comment>
    <comment ref="C182" authorId="0" shapeId="0">
      <text>
        <r>
          <rPr>
            <sz val="8"/>
            <color indexed="8"/>
            <rFont val="Tahoma"/>
            <family val="2"/>
            <charset val="161"/>
          </rPr>
          <t xml:space="preserve">
Η ζητούμενη τιμή του </t>
        </r>
        <r>
          <rPr>
            <b/>
            <sz val="8"/>
            <color indexed="8"/>
            <rFont val="Tahoma"/>
            <family val="2"/>
            <charset val="161"/>
          </rPr>
          <t>"a"</t>
        </r>
        <r>
          <rPr>
            <sz val="8"/>
            <color indexed="8"/>
            <rFont val="Tahoma"/>
            <family val="2"/>
            <charset val="161"/>
          </rPr>
          <t xml:space="preserve"> μπορεί να δοθεί είτε με δε-καδική μορφή, είτε ως δύ-ναμη του 10.</t>
        </r>
      </text>
    </comment>
    <comment ref="C207" authorId="0" shapeId="0">
      <text>
        <r>
          <rPr>
            <sz val="8"/>
            <color indexed="8"/>
            <rFont val="Tahoma"/>
            <family val="2"/>
            <charset val="161"/>
          </rPr>
          <t xml:space="preserve">
Στα κελιά </t>
        </r>
        <r>
          <rPr>
            <b/>
            <sz val="8"/>
            <color indexed="8"/>
            <rFont val="Tahoma"/>
            <family val="2"/>
            <charset val="161"/>
          </rPr>
          <t>J207</t>
        </r>
        <r>
          <rPr>
            <sz val="8"/>
            <color indexed="8"/>
            <rFont val="Tahoma"/>
            <family val="2"/>
            <charset val="161"/>
          </rPr>
          <t xml:space="preserve"> και </t>
        </r>
        <r>
          <rPr>
            <b/>
            <sz val="8"/>
            <color indexed="8"/>
            <rFont val="Tahoma"/>
            <family val="2"/>
            <charset val="161"/>
          </rPr>
          <t>J208</t>
        </r>
        <r>
          <rPr>
            <sz val="8"/>
            <color indexed="8"/>
            <rFont val="Tahoma"/>
            <family val="2"/>
            <charset val="161"/>
          </rPr>
          <t xml:space="preserve"> η απάντηση είναι της μορφής: </t>
        </r>
        <r>
          <rPr>
            <b/>
            <sz val="8"/>
            <color indexed="8"/>
            <rFont val="Tahoma"/>
            <family val="2"/>
            <charset val="161"/>
          </rPr>
          <t>"δmol", (δ: δεκαδικός αριθμός με 3 δεκαδικά ψηφία).</t>
        </r>
      </text>
    </comment>
    <comment ref="C210" authorId="0" shapeId="0">
      <text>
        <r>
          <rPr>
            <b/>
            <sz val="8"/>
            <color indexed="8"/>
            <rFont val="Tahoma"/>
            <family val="2"/>
            <charset val="161"/>
          </rPr>
          <t>. .:</t>
        </r>
        <r>
          <rPr>
            <sz val="8"/>
            <color indexed="8"/>
            <rFont val="Tahoma"/>
            <family val="2"/>
            <charset val="161"/>
          </rPr>
          <t xml:space="preserve">
Στα κελιά </t>
        </r>
        <r>
          <rPr>
            <b/>
            <sz val="8"/>
            <color indexed="8"/>
            <rFont val="Tahoma"/>
            <family val="2"/>
            <charset val="161"/>
          </rPr>
          <t>I210</t>
        </r>
        <r>
          <rPr>
            <sz val="8"/>
            <color indexed="8"/>
            <rFont val="Tahoma"/>
            <family val="2"/>
            <charset val="161"/>
          </rPr>
          <t xml:space="preserve"> και </t>
        </r>
        <r>
          <rPr>
            <b/>
            <sz val="8"/>
            <color indexed="8"/>
            <rFont val="Tahoma"/>
            <family val="2"/>
            <charset val="161"/>
          </rPr>
          <t>I211</t>
        </r>
        <r>
          <rPr>
            <sz val="8"/>
            <color indexed="8"/>
            <rFont val="Tahoma"/>
            <family val="2"/>
            <charset val="161"/>
          </rPr>
          <t xml:space="preserve"> θα πρέπει να γραφεί ή </t>
        </r>
        <r>
          <rPr>
            <b/>
            <sz val="8"/>
            <color indexed="8"/>
            <rFont val="Tahoma"/>
            <family val="2"/>
            <charset val="161"/>
          </rPr>
          <t>"Σ"</t>
        </r>
        <r>
          <rPr>
            <sz val="8"/>
            <color indexed="8"/>
            <rFont val="Tahoma"/>
            <family val="2"/>
            <charset val="161"/>
          </rPr>
          <t xml:space="preserve"> ή </t>
        </r>
        <r>
          <rPr>
            <b/>
            <sz val="8"/>
            <color indexed="8"/>
            <rFont val="Tahoma"/>
            <family val="2"/>
            <charset val="161"/>
          </rPr>
          <t>"Λ"</t>
        </r>
        <r>
          <rPr>
            <sz val="8"/>
            <color indexed="8"/>
            <rFont val="Tahoma"/>
            <family val="2"/>
            <charset val="161"/>
          </rPr>
          <t xml:space="preserve"> και θα αναφέρεται στο κατά πόσο είναι σωστό ή λανθα-σμένο αντίστοιχα, το περιεχόμενο των διπλανών κελιών.</t>
        </r>
      </text>
    </comment>
    <comment ref="C213" authorId="0" shapeId="0">
      <text>
        <r>
          <rPr>
            <sz val="8"/>
            <color indexed="8"/>
            <rFont val="Tahoma"/>
            <family val="2"/>
            <charset val="161"/>
          </rPr>
          <t xml:space="preserve">
Ο ζητούμενος χημικός τύπος να γραφεί με </t>
        </r>
        <r>
          <rPr>
            <b/>
            <sz val="8"/>
            <color indexed="8"/>
            <rFont val="Tahoma"/>
            <family val="2"/>
            <charset val="161"/>
          </rPr>
          <t>λα-τινικά</t>
        </r>
        <r>
          <rPr>
            <sz val="8"/>
            <color indexed="8"/>
            <rFont val="Tahoma"/>
            <family val="2"/>
            <charset val="161"/>
          </rPr>
          <t xml:space="preserve"> γράμματα.</t>
        </r>
      </text>
    </comment>
    <comment ref="C216" authorId="0" shapeId="0">
      <text>
        <r>
          <rPr>
            <sz val="8"/>
            <color indexed="8"/>
            <rFont val="Tahoma"/>
            <family val="2"/>
            <charset val="161"/>
          </rPr>
          <t xml:space="preserve">
Μορφή απάντησης: </t>
        </r>
        <r>
          <rPr>
            <b/>
            <sz val="8"/>
            <color indexed="8"/>
            <rFont val="Tahoma"/>
            <family val="2"/>
            <charset val="161"/>
          </rPr>
          <t>"δΜ", (δ: δεκαδικός αριθμός με 2 δεκα-δικά ψηφία).</t>
        </r>
      </text>
    </comment>
    <comment ref="C258" authorId="0" shapeId="0">
      <text>
        <r>
          <rPr>
            <sz val="8"/>
            <color indexed="8"/>
            <rFont val="Tahoma"/>
            <family val="2"/>
            <charset val="161"/>
          </rPr>
          <t xml:space="preserve">
Η απάντηση είναι δεκαδικός με </t>
        </r>
        <r>
          <rPr>
            <b/>
            <sz val="8"/>
            <color indexed="8"/>
            <rFont val="Tahoma"/>
            <family val="2"/>
            <charset val="161"/>
          </rPr>
          <t>2</t>
        </r>
        <r>
          <rPr>
            <sz val="8"/>
            <color indexed="8"/>
            <rFont val="Tahoma"/>
            <family val="2"/>
            <charset val="161"/>
          </rPr>
          <t xml:space="preserve"> δε-καδικά ψηφία.</t>
        </r>
      </text>
    </comment>
    <comment ref="C260" authorId="0" shapeId="0">
      <text>
        <r>
          <rPr>
            <sz val="8"/>
            <color indexed="8"/>
            <rFont val="Tahoma"/>
            <family val="2"/>
            <charset val="161"/>
          </rPr>
          <t xml:space="preserve">
Μορφή απάντησης: </t>
        </r>
        <r>
          <rPr>
            <b/>
            <sz val="8"/>
            <color indexed="8"/>
            <rFont val="Tahoma"/>
            <family val="2"/>
            <charset val="161"/>
          </rPr>
          <t>"δΜ", (δ: δεκαδικός με 1 δεκαδικό ψηφίο).</t>
        </r>
      </text>
    </comment>
  </commentList>
</comments>
</file>

<file path=xl/sharedStrings.xml><?xml version="1.0" encoding="utf-8"?>
<sst xmlns="http://schemas.openxmlformats.org/spreadsheetml/2006/main" count="171" uniqueCount="137">
  <si>
    <t>διάλυμα NaΟH</t>
  </si>
  <si>
    <t>τελικό διάλυμα</t>
  </si>
  <si>
    <t>εξουδετέρωση</t>
  </si>
  <si>
    <r>
      <t xml:space="preserve">Να συμπληρωθούν τα κενά κελιά, που έχουν πορτοκαλί χρώμα, στον πίνακα που ακο-λουθεί και αναφέρεται σε διαφορετικά διαλύματα </t>
    </r>
    <r>
      <rPr>
        <b/>
        <sz val="10"/>
        <color indexed="52"/>
        <rFont val="Arial"/>
        <family val="2"/>
        <charset val="161"/>
      </rPr>
      <t>ίδιας θερμοκρασίας,</t>
    </r>
    <r>
      <rPr>
        <sz val="10"/>
        <color indexed="43"/>
        <rFont val="Arial"/>
        <family val="2"/>
        <charset val="161"/>
      </rPr>
      <t xml:space="preserve"> του </t>
    </r>
    <r>
      <rPr>
        <b/>
        <sz val="10"/>
        <color indexed="52"/>
        <rFont val="Arial"/>
        <family val="2"/>
        <charset val="161"/>
      </rPr>
      <t>ασθενούς</t>
    </r>
    <r>
      <rPr>
        <sz val="10"/>
        <color indexed="43"/>
        <rFont val="Arial"/>
        <family val="2"/>
        <charset val="161"/>
      </rPr>
      <t xml:space="preserve"> οξέος, που έχει χημικό τύπο </t>
    </r>
    <r>
      <rPr>
        <b/>
        <sz val="10"/>
        <color indexed="52"/>
        <rFont val="Arial"/>
        <family val="2"/>
        <charset val="161"/>
      </rPr>
      <t>HA.</t>
    </r>
  </si>
  <si>
    <t>α/α</t>
  </si>
  <si>
    <r>
      <t>σταθ. ιοντ.</t>
    </r>
    <r>
      <rPr>
        <sz val="10"/>
        <color indexed="43"/>
        <rFont val="Arial"/>
        <family val="2"/>
      </rPr>
      <t xml:space="preserve">
</t>
    </r>
    <r>
      <rPr>
        <b/>
        <sz val="10"/>
        <color indexed="43"/>
        <rFont val="Arial"/>
        <family val="2"/>
      </rPr>
      <t>K</t>
    </r>
    <r>
      <rPr>
        <b/>
        <vertAlign val="subscript"/>
        <sz val="10"/>
        <color indexed="43"/>
        <rFont val="Arial"/>
        <family val="2"/>
      </rPr>
      <t>a</t>
    </r>
  </si>
  <si>
    <r>
      <t xml:space="preserve">συγκέντρ. </t>
    </r>
    <r>
      <rPr>
        <b/>
        <sz val="10"/>
        <color indexed="43"/>
        <rFont val="Arial"/>
        <family val="2"/>
      </rPr>
      <t>C(M)</t>
    </r>
  </si>
  <si>
    <r>
      <t>βαθμ. ιοντ.</t>
    </r>
    <r>
      <rPr>
        <sz val="10"/>
        <color indexed="43"/>
        <rFont val="Arial"/>
        <family val="2"/>
      </rPr>
      <t xml:space="preserve">
</t>
    </r>
    <r>
      <rPr>
        <b/>
        <sz val="10"/>
        <color indexed="43"/>
        <rFont val="Arial"/>
        <family val="2"/>
      </rPr>
      <t>a</t>
    </r>
  </si>
  <si>
    <r>
      <t>pH</t>
    </r>
    <r>
      <rPr>
        <sz val="10"/>
        <color indexed="43"/>
        <rFont val="Arial"/>
        <family val="2"/>
      </rPr>
      <t xml:space="preserve">
δ/τος</t>
    </r>
    <r>
      <rPr>
        <sz val="9"/>
        <color indexed="43"/>
        <rFont val="Arial"/>
        <family val="2"/>
      </rPr>
      <t xml:space="preserve"> </t>
    </r>
  </si>
  <si>
    <r>
      <t>1ο</t>
    </r>
    <r>
      <rPr>
        <sz val="8"/>
        <color indexed="43"/>
        <rFont val="Arial"/>
        <family val="2"/>
      </rPr>
      <t xml:space="preserve"> διάλυμα </t>
    </r>
  </si>
  <si>
    <t>0,001</t>
  </si>
  <si>
    <r>
      <t>2ο</t>
    </r>
    <r>
      <rPr>
        <sz val="8"/>
        <color indexed="43"/>
        <rFont val="Arial"/>
        <family val="2"/>
      </rPr>
      <t xml:space="preserve"> διάλυμα </t>
    </r>
  </si>
  <si>
    <t>0,02</t>
  </si>
  <si>
    <r>
      <t>3ο</t>
    </r>
    <r>
      <rPr>
        <sz val="8"/>
        <color indexed="43"/>
        <rFont val="Arial"/>
        <family val="2"/>
      </rPr>
      <t xml:space="preserve"> διάλυμα </t>
    </r>
  </si>
  <si>
    <r>
      <t>4ο</t>
    </r>
    <r>
      <rPr>
        <sz val="8"/>
        <color indexed="43"/>
        <rFont val="Arial"/>
        <family val="2"/>
      </rPr>
      <t xml:space="preserve"> διάλυμα </t>
    </r>
  </si>
  <si>
    <t>4,3</t>
  </si>
  <si>
    <r>
      <t xml:space="preserve">Να συμπληρωθούν τα κελιά, που έχουν πορτοκαλί χρώμα,στον πίνακα που ακολουθεί και αναφέρεται στην </t>
    </r>
    <r>
      <rPr>
        <b/>
        <sz val="10"/>
        <color indexed="52"/>
        <rFont val="Arial"/>
        <family val="2"/>
        <charset val="161"/>
      </rPr>
      <t>αραίωση</t>
    </r>
    <r>
      <rPr>
        <sz val="10"/>
        <color indexed="43"/>
        <rFont val="Arial"/>
        <family val="2"/>
        <charset val="161"/>
      </rPr>
      <t xml:space="preserve"> που γίνεται σε δύο διαλύματα, από τα οποία το ένα πε-ριέχει το </t>
    </r>
    <r>
      <rPr>
        <b/>
        <sz val="10"/>
        <color indexed="52"/>
        <rFont val="Arial"/>
        <family val="2"/>
        <charset val="161"/>
      </rPr>
      <t>ασθενές οξύ ΗΑ</t>
    </r>
    <r>
      <rPr>
        <sz val="10"/>
        <color indexed="43"/>
        <rFont val="Arial"/>
        <family val="2"/>
        <charset val="161"/>
      </rPr>
      <t xml:space="preserve"> και το άλλο το </t>
    </r>
    <r>
      <rPr>
        <b/>
        <sz val="10"/>
        <color indexed="52"/>
        <rFont val="Arial"/>
        <family val="2"/>
        <charset val="161"/>
      </rPr>
      <t>ισχυρό οξύ ΗΒ.</t>
    </r>
    <r>
      <rPr>
        <sz val="10"/>
        <color indexed="43"/>
        <rFont val="Arial"/>
        <family val="2"/>
        <charset val="161"/>
      </rPr>
      <t xml:space="preserve"> Τα δυο διαλύματα έχουν την </t>
    </r>
    <r>
      <rPr>
        <b/>
        <sz val="10"/>
        <color indexed="52"/>
        <rFont val="Arial"/>
        <family val="2"/>
        <charset val="161"/>
      </rPr>
      <t>ίδια συγκέντρωση,</t>
    </r>
    <r>
      <rPr>
        <sz val="10"/>
        <color indexed="43"/>
        <rFont val="Arial"/>
        <family val="2"/>
        <charset val="161"/>
      </rPr>
      <t xml:space="preserve"> βρίσκονται διαρκώς στην </t>
    </r>
    <r>
      <rPr>
        <b/>
        <sz val="10"/>
        <color indexed="52"/>
        <rFont val="Arial"/>
        <family val="2"/>
        <charset val="161"/>
      </rPr>
      <t>ίδια θερμοκρασία,</t>
    </r>
    <r>
      <rPr>
        <sz val="10"/>
        <color indexed="43"/>
        <rFont val="Arial"/>
        <family val="2"/>
        <charset val="161"/>
      </rPr>
      <t xml:space="preserve"> που παραμένει διαρ-κώς </t>
    </r>
    <r>
      <rPr>
        <b/>
        <sz val="10"/>
        <color indexed="52"/>
        <rFont val="Arial"/>
        <family val="2"/>
        <charset val="161"/>
      </rPr>
      <t>σταθερή</t>
    </r>
    <r>
      <rPr>
        <sz val="10"/>
        <color indexed="43"/>
        <rFont val="Arial"/>
        <family val="2"/>
        <charset val="161"/>
      </rPr>
      <t xml:space="preserve"> και αραιώνονται στον </t>
    </r>
    <r>
      <rPr>
        <b/>
        <sz val="10"/>
        <color indexed="52"/>
        <rFont val="Arial"/>
        <family val="2"/>
        <charset val="161"/>
      </rPr>
      <t>ίδιο βαθμό</t>
    </r>
    <r>
      <rPr>
        <sz val="10"/>
        <color indexed="43"/>
        <rFont val="Arial"/>
        <family val="2"/>
        <charset val="161"/>
      </rPr>
      <t xml:space="preserve"> και τα δύο.</t>
    </r>
  </si>
  <si>
    <r>
      <t>κοινή</t>
    </r>
    <r>
      <rPr>
        <sz val="10"/>
        <color indexed="43"/>
        <rFont val="Arial"/>
        <family val="2"/>
      </rPr>
      <t xml:space="preserve"> θερμοκρασία </t>
    </r>
    <r>
      <rPr>
        <b/>
        <sz val="10"/>
        <color indexed="43"/>
        <rFont val="Arial"/>
        <family val="2"/>
      </rPr>
      <t>θ°C</t>
    </r>
    <r>
      <rPr>
        <sz val="10"/>
        <color indexed="43"/>
        <rFont val="Arial"/>
        <family val="2"/>
      </rPr>
      <t xml:space="preserve">
(παραμένει </t>
    </r>
    <r>
      <rPr>
        <b/>
        <sz val="10"/>
        <color indexed="43"/>
        <rFont val="Arial"/>
        <family val="2"/>
      </rPr>
      <t>σταθερή</t>
    </r>
    <r>
      <rPr>
        <sz val="10"/>
        <color indexed="43"/>
        <rFont val="Arial"/>
        <family val="2"/>
      </rPr>
      <t xml:space="preserve"> κατά την αραίωση)</t>
    </r>
  </si>
  <si>
    <t>HA</t>
  </si>
  <si>
    <t>HB</t>
  </si>
  <si>
    <r>
      <t>K</t>
    </r>
    <r>
      <rPr>
        <b/>
        <vertAlign val="subscript"/>
        <sz val="10"/>
        <color indexed="43"/>
        <rFont val="Arial"/>
        <family val="2"/>
      </rPr>
      <t>a</t>
    </r>
  </si>
  <si>
    <t>–—</t>
  </si>
  <si>
    <r>
      <t>C</t>
    </r>
    <r>
      <rPr>
        <b/>
        <vertAlign val="subscript"/>
        <sz val="10"/>
        <color indexed="43"/>
        <rFont val="Arial"/>
        <family val="2"/>
      </rPr>
      <t>αρχ.</t>
    </r>
    <r>
      <rPr>
        <b/>
        <sz val="10"/>
        <color indexed="43"/>
        <rFont val="Arial"/>
        <family val="2"/>
      </rPr>
      <t>(Μ)</t>
    </r>
  </si>
  <si>
    <r>
      <t>a</t>
    </r>
    <r>
      <rPr>
        <b/>
        <vertAlign val="subscript"/>
        <sz val="10"/>
        <color indexed="43"/>
        <rFont val="Arial"/>
        <family val="2"/>
      </rPr>
      <t>αρχ.</t>
    </r>
  </si>
  <si>
    <r>
      <t>[H</t>
    </r>
    <r>
      <rPr>
        <b/>
        <vertAlign val="subscript"/>
        <sz val="10"/>
        <color indexed="43"/>
        <rFont val="Arial"/>
        <family val="2"/>
      </rPr>
      <t>3</t>
    </r>
    <r>
      <rPr>
        <b/>
        <sz val="10"/>
        <color indexed="43"/>
        <rFont val="Arial"/>
        <family val="2"/>
      </rPr>
      <t>O</t>
    </r>
    <r>
      <rPr>
        <b/>
        <vertAlign val="superscript"/>
        <sz val="10"/>
        <color indexed="43"/>
        <rFont val="Arial"/>
        <family val="2"/>
      </rPr>
      <t>+</t>
    </r>
    <r>
      <rPr>
        <b/>
        <sz val="10"/>
        <color indexed="43"/>
        <rFont val="Arial"/>
        <family val="2"/>
      </rPr>
      <t>]</t>
    </r>
    <r>
      <rPr>
        <b/>
        <vertAlign val="subscript"/>
        <sz val="10"/>
        <color indexed="43"/>
        <rFont val="Arial"/>
        <family val="2"/>
      </rPr>
      <t>αρχ.</t>
    </r>
  </si>
  <si>
    <r>
      <t>pH</t>
    </r>
    <r>
      <rPr>
        <b/>
        <vertAlign val="subscript"/>
        <sz val="10"/>
        <color indexed="43"/>
        <rFont val="Arial"/>
        <family val="2"/>
      </rPr>
      <t>αρχ.</t>
    </r>
  </si>
  <si>
    <r>
      <t>C</t>
    </r>
    <r>
      <rPr>
        <b/>
        <vertAlign val="subscript"/>
        <sz val="10"/>
        <color indexed="43"/>
        <rFont val="Arial"/>
        <family val="2"/>
      </rPr>
      <t>τελ.</t>
    </r>
    <r>
      <rPr>
        <b/>
        <sz val="10"/>
        <color indexed="43"/>
        <rFont val="Arial"/>
        <family val="2"/>
      </rPr>
      <t>(Μ)</t>
    </r>
  </si>
  <si>
    <r>
      <t>a</t>
    </r>
    <r>
      <rPr>
        <b/>
        <vertAlign val="subscript"/>
        <sz val="10"/>
        <color indexed="43"/>
        <rFont val="Arial"/>
        <family val="2"/>
      </rPr>
      <t>τελ.</t>
    </r>
  </si>
  <si>
    <r>
      <t>[H</t>
    </r>
    <r>
      <rPr>
        <b/>
        <vertAlign val="subscript"/>
        <sz val="10"/>
        <color indexed="43"/>
        <rFont val="Arial"/>
        <family val="2"/>
      </rPr>
      <t>3</t>
    </r>
    <r>
      <rPr>
        <b/>
        <sz val="10"/>
        <color indexed="43"/>
        <rFont val="Arial"/>
        <family val="2"/>
      </rPr>
      <t>O</t>
    </r>
    <r>
      <rPr>
        <b/>
        <vertAlign val="superscript"/>
        <sz val="10"/>
        <color indexed="43"/>
        <rFont val="Arial"/>
        <family val="2"/>
      </rPr>
      <t>+</t>
    </r>
    <r>
      <rPr>
        <b/>
        <sz val="10"/>
        <color indexed="43"/>
        <rFont val="Arial"/>
        <family val="2"/>
      </rPr>
      <t>]</t>
    </r>
    <r>
      <rPr>
        <b/>
        <vertAlign val="subscript"/>
        <sz val="10"/>
        <color indexed="43"/>
        <rFont val="Arial"/>
        <family val="2"/>
      </rPr>
      <t>τελ.</t>
    </r>
  </si>
  <si>
    <r>
      <t>pH</t>
    </r>
    <r>
      <rPr>
        <b/>
        <vertAlign val="subscript"/>
        <sz val="10"/>
        <color indexed="43"/>
        <rFont val="Arial"/>
        <family val="2"/>
      </rPr>
      <t>τελ.</t>
    </r>
  </si>
  <si>
    <r>
      <t>αρχ. διάλυμα NH</t>
    </r>
    <r>
      <rPr>
        <vertAlign val="subscript"/>
        <sz val="10"/>
        <color indexed="43"/>
        <rFont val="Arial"/>
        <family val="2"/>
      </rPr>
      <t>3</t>
    </r>
  </si>
  <si>
    <r>
      <t>τελ. διάλυμα NH</t>
    </r>
    <r>
      <rPr>
        <vertAlign val="subscript"/>
        <sz val="10"/>
        <color indexed="43"/>
        <rFont val="Arial"/>
        <family val="2"/>
      </rPr>
      <t>3</t>
    </r>
  </si>
  <si>
    <r>
      <t>V</t>
    </r>
    <r>
      <rPr>
        <b/>
        <vertAlign val="subscript"/>
        <sz val="10"/>
        <color indexed="43"/>
        <rFont val="Arial"/>
        <family val="2"/>
      </rPr>
      <t>αρχ. δ/τος</t>
    </r>
    <r>
      <rPr>
        <b/>
        <sz val="10"/>
        <color indexed="43"/>
        <rFont val="Arial"/>
        <family val="2"/>
      </rPr>
      <t>=80mL
pH</t>
    </r>
    <r>
      <rPr>
        <b/>
        <vertAlign val="subscript"/>
        <sz val="10"/>
        <color indexed="43"/>
        <rFont val="Arial"/>
        <family val="2"/>
      </rPr>
      <t>αρχ.</t>
    </r>
    <r>
      <rPr>
        <b/>
        <sz val="10"/>
        <color indexed="43"/>
        <rFont val="Arial"/>
        <family val="2"/>
      </rPr>
      <t>=11,3</t>
    </r>
  </si>
  <si>
    <r>
      <t>+;mL Η</t>
    </r>
    <r>
      <rPr>
        <vertAlign val="subscript"/>
        <sz val="9"/>
        <color indexed="43"/>
        <rFont val="Arial"/>
        <family val="2"/>
      </rPr>
      <t>2</t>
    </r>
    <r>
      <rPr>
        <sz val="9"/>
        <color indexed="43"/>
        <rFont val="Arial"/>
        <family val="2"/>
      </rPr>
      <t>O</t>
    </r>
  </si>
  <si>
    <r>
      <t>pH</t>
    </r>
    <r>
      <rPr>
        <b/>
        <vertAlign val="subscript"/>
        <sz val="10"/>
        <color indexed="43"/>
        <rFont val="Arial"/>
        <family val="2"/>
      </rPr>
      <t>τελ.</t>
    </r>
    <r>
      <rPr>
        <b/>
        <sz val="10"/>
        <color indexed="43"/>
        <rFont val="Arial"/>
        <family val="2"/>
      </rPr>
      <t>=;</t>
    </r>
  </si>
  <si>
    <r>
      <t xml:space="preserve">Για την </t>
    </r>
    <r>
      <rPr>
        <b/>
        <sz val="10"/>
        <color indexed="52"/>
        <rFont val="Arial"/>
        <family val="2"/>
        <charset val="161"/>
      </rPr>
      <t>αμμωνία (ΝΗ3),</t>
    </r>
    <r>
      <rPr>
        <sz val="10"/>
        <color indexed="43"/>
        <rFont val="Arial"/>
        <family val="2"/>
        <charset val="161"/>
      </rPr>
      <t xml:space="preserve"> να ληφθεί </t>
    </r>
    <r>
      <rPr>
        <b/>
        <sz val="10"/>
        <color indexed="52"/>
        <rFont val="Arial"/>
        <family val="2"/>
        <charset val="161"/>
      </rPr>
      <t>K</t>
    </r>
    <r>
      <rPr>
        <b/>
        <vertAlign val="subscript"/>
        <sz val="10"/>
        <color indexed="52"/>
        <rFont val="Arial"/>
        <family val="2"/>
        <charset val="161"/>
      </rPr>
      <t>b</t>
    </r>
    <r>
      <rPr>
        <b/>
        <sz val="10"/>
        <color indexed="52"/>
        <rFont val="Arial"/>
        <family val="2"/>
        <charset val="161"/>
      </rPr>
      <t>=2·10</t>
    </r>
    <r>
      <rPr>
        <b/>
        <vertAlign val="superscript"/>
        <sz val="10"/>
        <color indexed="52"/>
        <rFont val="Arial"/>
        <family val="2"/>
        <charset val="161"/>
      </rPr>
      <t>-5</t>
    </r>
    <r>
      <rPr>
        <sz val="10"/>
        <color indexed="43"/>
        <rFont val="Arial"/>
        <family val="2"/>
        <charset val="161"/>
      </rPr>
      <t xml:space="preserve"> στους </t>
    </r>
    <r>
      <rPr>
        <b/>
        <sz val="10"/>
        <color indexed="52"/>
        <rFont val="Arial"/>
        <family val="2"/>
        <charset val="161"/>
      </rPr>
      <t>25°C.</t>
    </r>
  </si>
  <si>
    <r>
      <t xml:space="preserve">Στο αρχικό διάλυμα η </t>
    </r>
    <r>
      <rPr>
        <b/>
        <sz val="10"/>
        <color indexed="52"/>
        <rFont val="Arial"/>
        <family val="2"/>
        <charset val="161"/>
      </rPr>
      <t>[ΟΗ</t>
    </r>
    <r>
      <rPr>
        <b/>
        <vertAlign val="superscript"/>
        <sz val="10"/>
        <color indexed="52"/>
        <rFont val="Arial"/>
        <family val="2"/>
        <charset val="161"/>
      </rPr>
      <t>–</t>
    </r>
    <r>
      <rPr>
        <b/>
        <sz val="10"/>
        <color indexed="52"/>
        <rFont val="Arial"/>
        <family val="2"/>
        <charset val="161"/>
      </rPr>
      <t>]</t>
    </r>
    <r>
      <rPr>
        <b/>
        <vertAlign val="subscript"/>
        <sz val="10"/>
        <color indexed="52"/>
        <rFont val="Arial"/>
        <family val="2"/>
        <charset val="161"/>
      </rPr>
      <t>αρχ.</t>
    </r>
    <r>
      <rPr>
        <b/>
        <sz val="10"/>
        <color indexed="52"/>
        <rFont val="Arial"/>
        <family val="2"/>
        <charset val="161"/>
      </rPr>
      <t>,</t>
    </r>
    <r>
      <rPr>
        <sz val="10"/>
        <color indexed="43"/>
        <rFont val="Arial"/>
        <family val="2"/>
      </rPr>
      <t xml:space="preserve"> ισούται με: </t>
    </r>
  </si>
  <si>
    <r>
      <t>Ο</t>
    </r>
    <r>
      <rPr>
        <sz val="10"/>
        <color indexed="52"/>
        <rFont val="Arial"/>
        <family val="2"/>
        <charset val="161"/>
      </rPr>
      <t xml:space="preserve"> </t>
    </r>
    <r>
      <rPr>
        <b/>
        <sz val="10"/>
        <color indexed="52"/>
        <rFont val="Arial"/>
        <family val="2"/>
        <charset val="161"/>
      </rPr>
      <t>όγκος νερού,</t>
    </r>
    <r>
      <rPr>
        <sz val="10"/>
        <color indexed="43"/>
        <rFont val="Arial"/>
        <family val="2"/>
      </rPr>
      <t xml:space="preserve"> εκφρασμένος σε </t>
    </r>
    <r>
      <rPr>
        <b/>
        <sz val="10"/>
        <color indexed="52"/>
        <rFont val="Arial"/>
        <family val="2"/>
        <charset val="161"/>
      </rPr>
      <t>mL,</t>
    </r>
    <r>
      <rPr>
        <sz val="10"/>
        <color indexed="43"/>
        <rFont val="Arial"/>
        <family val="2"/>
      </rPr>
      <t xml:space="preserve"> που πρέπει να προστεθεί στο αρχικό διάλυμα, ώστε να επιτευχθεί η παραπάνω μεταβολή στο </t>
    </r>
    <r>
      <rPr>
        <b/>
        <sz val="10"/>
        <color indexed="52"/>
        <rFont val="Arial"/>
        <family val="2"/>
        <charset val="161"/>
      </rPr>
      <t>pH,</t>
    </r>
    <r>
      <rPr>
        <sz val="10"/>
        <color indexed="43"/>
        <rFont val="Arial"/>
        <family val="2"/>
      </rPr>
      <t xml:space="preserve"> ισούται με:</t>
    </r>
  </si>
  <si>
    <t>διάλυμα του άλατος NaA</t>
  </si>
  <si>
    <t>ΣΥΝΟΛΟ:</t>
  </si>
  <si>
    <t>ΠΟΣΟΣΤΟ:</t>
  </si>
  <si>
    <r>
      <t xml:space="preserve">Καλή επιτυχία στις εξετάσεις  </t>
    </r>
    <r>
      <rPr>
        <b/>
        <sz val="18"/>
        <color indexed="43"/>
        <rFont val="Wingdings"/>
        <charset val="2"/>
      </rPr>
      <t>J</t>
    </r>
  </si>
  <si>
    <t>Τουκμενίδης Μηνάς - 3ο ΓΕ.Λ. Αμπελοκήπων, Θεσσαλονίκη</t>
  </si>
  <si>
    <t>n=0,036mol NaA
V=180mL διαλύματος 
pH=;</t>
  </si>
  <si>
    <r>
      <t xml:space="preserve">Το </t>
    </r>
    <r>
      <rPr>
        <b/>
        <sz val="10"/>
        <color indexed="52"/>
        <rFont val="Arial"/>
        <family val="2"/>
        <charset val="161"/>
      </rPr>
      <t>άλας</t>
    </r>
    <r>
      <rPr>
        <sz val="10"/>
        <color indexed="43"/>
        <rFont val="Arial"/>
        <family val="2"/>
        <charset val="161"/>
      </rPr>
      <t xml:space="preserve"> με τύπο </t>
    </r>
    <r>
      <rPr>
        <b/>
        <sz val="10"/>
        <color indexed="52"/>
        <rFont val="Arial"/>
        <family val="2"/>
        <charset val="161"/>
      </rPr>
      <t>NaA,</t>
    </r>
    <r>
      <rPr>
        <sz val="10"/>
        <color indexed="43"/>
        <rFont val="Arial"/>
        <family val="2"/>
        <charset val="161"/>
      </rPr>
      <t xml:space="preserve"> σχηματίζεται από την εξουδετέρωση του </t>
    </r>
    <r>
      <rPr>
        <b/>
        <sz val="10"/>
        <color indexed="52"/>
        <rFont val="Arial"/>
        <family val="2"/>
        <charset val="161"/>
      </rPr>
      <t>ασθενούς</t>
    </r>
    <r>
      <rPr>
        <sz val="10"/>
        <color indexed="43"/>
        <rFont val="Arial"/>
        <family val="2"/>
        <charset val="161"/>
      </rPr>
      <t xml:space="preserve"> οξέος </t>
    </r>
    <r>
      <rPr>
        <b/>
        <sz val="10"/>
        <color indexed="52"/>
        <rFont val="Arial"/>
        <family val="2"/>
        <charset val="161"/>
      </rPr>
      <t>ΗΑ</t>
    </r>
    <r>
      <rPr>
        <sz val="10"/>
        <color indexed="43"/>
        <rFont val="Arial"/>
        <family val="2"/>
        <charset val="161"/>
      </rPr>
      <t xml:space="preserve"> με τη βάση </t>
    </r>
    <r>
      <rPr>
        <b/>
        <sz val="10"/>
        <color indexed="52"/>
        <rFont val="Arial"/>
        <family val="2"/>
        <charset val="161"/>
      </rPr>
      <t>NaOH.</t>
    </r>
    <r>
      <rPr>
        <sz val="10"/>
        <color indexed="43"/>
        <rFont val="Arial"/>
        <family val="2"/>
        <charset val="161"/>
      </rPr>
      <t xml:space="preserve"> Για το ασθενές οξύ </t>
    </r>
    <r>
      <rPr>
        <b/>
        <sz val="10"/>
        <color indexed="52"/>
        <rFont val="Arial"/>
        <family val="2"/>
        <charset val="161"/>
      </rPr>
      <t>HA</t>
    </r>
    <r>
      <rPr>
        <sz val="10"/>
        <color indexed="43"/>
        <rFont val="Arial"/>
        <family val="2"/>
        <charset val="161"/>
      </rPr>
      <t xml:space="preserve"> να ληφθεί </t>
    </r>
    <r>
      <rPr>
        <b/>
        <sz val="10"/>
        <color indexed="52"/>
        <rFont val="Arial"/>
        <family val="2"/>
        <charset val="161"/>
      </rPr>
      <t>K</t>
    </r>
    <r>
      <rPr>
        <b/>
        <vertAlign val="subscript"/>
        <sz val="10"/>
        <color indexed="52"/>
        <rFont val="Arial"/>
        <family val="2"/>
        <charset val="161"/>
      </rPr>
      <t>a</t>
    </r>
    <r>
      <rPr>
        <b/>
        <sz val="10"/>
        <color indexed="52"/>
        <rFont val="Arial"/>
        <family val="2"/>
        <charset val="161"/>
      </rPr>
      <t>=5·10</t>
    </r>
    <r>
      <rPr>
        <b/>
        <vertAlign val="superscript"/>
        <sz val="10"/>
        <color indexed="52"/>
        <rFont val="Arial"/>
        <family val="2"/>
        <charset val="161"/>
      </rPr>
      <t>–6</t>
    </r>
    <r>
      <rPr>
        <b/>
        <sz val="10"/>
        <color indexed="52"/>
        <rFont val="Arial"/>
        <family val="2"/>
        <charset val="161"/>
      </rPr>
      <t>.</t>
    </r>
  </si>
  <si>
    <r>
      <t xml:space="preserve">Η σταθερά ιοντισμού </t>
    </r>
    <r>
      <rPr>
        <b/>
        <sz val="10"/>
        <color indexed="52"/>
        <rFont val="Arial"/>
        <family val="2"/>
        <charset val="161"/>
      </rPr>
      <t>K</t>
    </r>
    <r>
      <rPr>
        <b/>
        <vertAlign val="subscript"/>
        <sz val="10"/>
        <color indexed="52"/>
        <rFont val="Arial"/>
        <family val="2"/>
        <charset val="161"/>
      </rPr>
      <t>b</t>
    </r>
    <r>
      <rPr>
        <sz val="10"/>
        <color indexed="43"/>
        <rFont val="Arial"/>
        <family val="2"/>
      </rPr>
      <t xml:space="preserve"> για το ιόν </t>
    </r>
    <r>
      <rPr>
        <b/>
        <sz val="10"/>
        <color indexed="52"/>
        <rFont val="Arial"/>
        <family val="2"/>
        <charset val="161"/>
      </rPr>
      <t>A</t>
    </r>
    <r>
      <rPr>
        <b/>
        <vertAlign val="superscript"/>
        <sz val="10"/>
        <color indexed="52"/>
        <rFont val="Arial"/>
        <family val="2"/>
        <charset val="161"/>
      </rPr>
      <t>–</t>
    </r>
    <r>
      <rPr>
        <sz val="10"/>
        <color indexed="43"/>
        <rFont val="Arial"/>
        <family val="2"/>
      </rPr>
      <t xml:space="preserve"> </t>
    </r>
    <r>
      <rPr>
        <b/>
        <sz val="10"/>
        <color indexed="52"/>
        <rFont val="Arial"/>
        <family val="2"/>
        <charset val="161"/>
      </rPr>
      <t>(συζυγής βάση του οξέος ΗΑ),</t>
    </r>
    <r>
      <rPr>
        <sz val="10"/>
        <color indexed="43"/>
        <rFont val="Arial"/>
        <family val="2"/>
      </rPr>
      <t xml:space="preserve"> θα ισούται με:</t>
    </r>
  </si>
  <si>
    <r>
      <t xml:space="preserve">Η συγκέντρωση </t>
    </r>
    <r>
      <rPr>
        <b/>
        <sz val="10"/>
        <color indexed="52"/>
        <rFont val="Arial"/>
        <family val="2"/>
        <charset val="161"/>
      </rPr>
      <t>C,</t>
    </r>
    <r>
      <rPr>
        <sz val="10"/>
        <color indexed="43"/>
        <rFont val="Arial"/>
        <family val="2"/>
      </rPr>
      <t xml:space="preserve"> του διαλύματος ισούται με: </t>
    </r>
  </si>
  <si>
    <r>
      <t xml:space="preserve">Ο βαθμός "ιοντισμού" </t>
    </r>
    <r>
      <rPr>
        <b/>
        <sz val="10"/>
        <color indexed="52"/>
        <rFont val="Arial"/>
        <family val="2"/>
        <charset val="161"/>
      </rPr>
      <t>a,</t>
    </r>
    <r>
      <rPr>
        <sz val="10"/>
        <color indexed="43"/>
        <rFont val="Arial"/>
        <family val="2"/>
      </rPr>
      <t xml:space="preserve"> του ιόντος </t>
    </r>
    <r>
      <rPr>
        <b/>
        <sz val="10"/>
        <color indexed="52"/>
        <rFont val="Arial"/>
        <family val="2"/>
        <charset val="161"/>
      </rPr>
      <t>A</t>
    </r>
    <r>
      <rPr>
        <b/>
        <vertAlign val="superscript"/>
        <sz val="10"/>
        <color indexed="52"/>
        <rFont val="Arial"/>
        <family val="2"/>
        <charset val="161"/>
      </rPr>
      <t>–</t>
    </r>
    <r>
      <rPr>
        <sz val="10"/>
        <color indexed="43"/>
        <rFont val="Arial"/>
        <family val="2"/>
      </rPr>
      <t xml:space="preserve"> στο διάλυμα, ισούται με:</t>
    </r>
  </si>
  <si>
    <r>
      <t xml:space="preserve">Το </t>
    </r>
    <r>
      <rPr>
        <b/>
        <sz val="10"/>
        <color indexed="52"/>
        <rFont val="Arial"/>
        <family val="2"/>
        <charset val="161"/>
      </rPr>
      <t>pH</t>
    </r>
    <r>
      <rPr>
        <sz val="10"/>
        <color indexed="43"/>
        <rFont val="Arial"/>
        <family val="2"/>
      </rPr>
      <t xml:space="preserve"> του διαλύματος θα είναι ίσο με:</t>
    </r>
  </si>
  <si>
    <t>διάλυμα HB</t>
  </si>
  <si>
    <r>
      <t>V</t>
    </r>
    <r>
      <rPr>
        <b/>
        <vertAlign val="subscript"/>
        <sz val="11"/>
        <color indexed="43"/>
        <rFont val="Arial"/>
        <family val="2"/>
      </rPr>
      <t>1</t>
    </r>
    <r>
      <rPr>
        <b/>
        <sz val="11"/>
        <color indexed="43"/>
        <rFont val="Arial"/>
        <family val="2"/>
      </rPr>
      <t>=200mL
C</t>
    </r>
    <r>
      <rPr>
        <b/>
        <vertAlign val="subscript"/>
        <sz val="11"/>
        <color indexed="43"/>
        <rFont val="Arial"/>
        <family val="2"/>
      </rPr>
      <t>1</t>
    </r>
    <r>
      <rPr>
        <b/>
        <sz val="11"/>
        <color indexed="43"/>
        <rFont val="Arial"/>
        <family val="2"/>
      </rPr>
      <t>=0,03Μ</t>
    </r>
  </si>
  <si>
    <r>
      <t>V</t>
    </r>
    <r>
      <rPr>
        <b/>
        <vertAlign val="subscript"/>
        <sz val="11"/>
        <color indexed="43"/>
        <rFont val="Arial"/>
        <family val="2"/>
      </rPr>
      <t>2</t>
    </r>
    <r>
      <rPr>
        <b/>
        <sz val="11"/>
        <color indexed="43"/>
        <rFont val="Arial"/>
        <family val="2"/>
      </rPr>
      <t>=100mL
C</t>
    </r>
    <r>
      <rPr>
        <b/>
        <vertAlign val="subscript"/>
        <sz val="11"/>
        <color indexed="43"/>
        <rFont val="Arial"/>
        <family val="2"/>
      </rPr>
      <t>2</t>
    </r>
    <r>
      <rPr>
        <b/>
        <sz val="11"/>
        <color indexed="43"/>
        <rFont val="Arial"/>
        <family val="2"/>
      </rPr>
      <t>=0,06M</t>
    </r>
  </si>
  <si>
    <t>pH=;</t>
  </si>
  <si>
    <t>Επιστροφή…</t>
  </si>
  <si>
    <t>… στην αρχή της σελίδας.</t>
  </si>
  <si>
    <r>
      <t xml:space="preserve">Το </t>
    </r>
    <r>
      <rPr>
        <b/>
        <sz val="10"/>
        <color indexed="52"/>
        <rFont val="Arial"/>
        <family val="2"/>
        <charset val="161"/>
      </rPr>
      <t>ασθενές</t>
    </r>
    <r>
      <rPr>
        <sz val="10"/>
        <color indexed="43"/>
        <rFont val="Arial"/>
        <family val="2"/>
        <charset val="161"/>
      </rPr>
      <t xml:space="preserve"> οξύ </t>
    </r>
    <r>
      <rPr>
        <b/>
        <sz val="10"/>
        <color indexed="52"/>
        <rFont val="Arial"/>
        <family val="2"/>
        <charset val="161"/>
      </rPr>
      <t>ΗΒ</t>
    </r>
    <r>
      <rPr>
        <sz val="10"/>
        <color indexed="43"/>
        <rFont val="Arial"/>
        <family val="2"/>
        <charset val="161"/>
      </rPr>
      <t xml:space="preserve"> στην παραπάνω θερμοκρασία, έχει </t>
    </r>
    <r>
      <rPr>
        <b/>
        <sz val="10"/>
        <color indexed="52"/>
        <rFont val="Arial"/>
        <family val="2"/>
        <charset val="161"/>
      </rPr>
      <t>σταθερά ιοντισμού</t>
    </r>
    <r>
      <rPr>
        <sz val="10"/>
        <color indexed="52"/>
        <rFont val="Arial"/>
        <family val="2"/>
        <charset val="161"/>
      </rPr>
      <t xml:space="preserve"> </t>
    </r>
    <r>
      <rPr>
        <b/>
        <sz val="10"/>
        <color indexed="52"/>
        <rFont val="Arial"/>
        <family val="2"/>
        <charset val="161"/>
      </rPr>
      <t>K</t>
    </r>
    <r>
      <rPr>
        <b/>
        <vertAlign val="subscript"/>
        <sz val="10"/>
        <color indexed="52"/>
        <rFont val="Arial"/>
        <family val="2"/>
        <charset val="161"/>
      </rPr>
      <t>a</t>
    </r>
    <r>
      <rPr>
        <b/>
        <sz val="10"/>
        <color indexed="52"/>
        <rFont val="Arial"/>
        <family val="2"/>
        <charset val="161"/>
      </rPr>
      <t>=2·10</t>
    </r>
    <r>
      <rPr>
        <b/>
        <vertAlign val="superscript"/>
        <sz val="10"/>
        <color indexed="52"/>
        <rFont val="Arial"/>
        <family val="2"/>
        <charset val="161"/>
      </rPr>
      <t>–6</t>
    </r>
    <r>
      <rPr>
        <b/>
        <sz val="10"/>
        <color indexed="52"/>
        <rFont val="Arial"/>
        <family val="2"/>
        <charset val="161"/>
      </rPr>
      <t>.</t>
    </r>
  </si>
  <si>
    <r>
      <t xml:space="preserve">Η ποσότητα του οξέος στο διάλυμά του, εκφρασμένη σε </t>
    </r>
    <r>
      <rPr>
        <b/>
        <sz val="10"/>
        <color indexed="52"/>
        <rFont val="Arial"/>
        <family val="2"/>
        <charset val="161"/>
      </rPr>
      <t>mol,</t>
    </r>
    <r>
      <rPr>
        <sz val="10"/>
        <color indexed="43"/>
        <rFont val="Arial"/>
        <family val="2"/>
      </rPr>
      <t xml:space="preserve"> ισούται με:</t>
    </r>
  </si>
  <si>
    <r>
      <t xml:space="preserve">Η ποσότητα της βάσης στο διάλυμά της, εκφρασμένη σε </t>
    </r>
    <r>
      <rPr>
        <b/>
        <sz val="10"/>
        <color indexed="52"/>
        <rFont val="Arial"/>
        <family val="2"/>
        <charset val="161"/>
      </rPr>
      <t>mol,</t>
    </r>
    <r>
      <rPr>
        <sz val="10"/>
        <color indexed="43"/>
        <rFont val="Arial"/>
        <family val="2"/>
      </rPr>
      <t xml:space="preserve"> ισούται με:</t>
    </r>
  </si>
  <si>
    <r>
      <t xml:space="preserve">Η </t>
    </r>
    <r>
      <rPr>
        <b/>
        <sz val="10"/>
        <color indexed="52"/>
        <rFont val="Arial"/>
        <family val="2"/>
        <charset val="161"/>
      </rPr>
      <t>εξουδετέρωση</t>
    </r>
    <r>
      <rPr>
        <sz val="10"/>
        <color indexed="43"/>
        <rFont val="Arial"/>
        <family val="2"/>
      </rPr>
      <t xml:space="preserve"> ανάμεσα στο οξύ και τη βάση είναι:</t>
    </r>
  </si>
  <si>
    <t>πλήρης</t>
  </si>
  <si>
    <t>μερική</t>
  </si>
  <si>
    <r>
      <t xml:space="preserve">Ο χημικός τύπος της ουσίας που βρίσκεται διαλυμένη στο </t>
    </r>
    <r>
      <rPr>
        <b/>
        <sz val="10"/>
        <color indexed="52"/>
        <rFont val="Arial"/>
        <family val="2"/>
        <charset val="161"/>
      </rPr>
      <t>τελικό</t>
    </r>
    <r>
      <rPr>
        <sz val="10"/>
        <color indexed="43"/>
        <rFont val="Arial"/>
        <family val="2"/>
      </rPr>
      <t xml:space="preserve"> διάλυμα είναι:</t>
    </r>
  </si>
  <si>
    <r>
      <t xml:space="preserve">Η συγκέντρωση </t>
    </r>
    <r>
      <rPr>
        <b/>
        <sz val="10"/>
        <color indexed="52"/>
        <rFont val="Arial"/>
        <family val="2"/>
        <charset val="161"/>
      </rPr>
      <t>C,</t>
    </r>
    <r>
      <rPr>
        <sz val="10"/>
        <color indexed="43"/>
        <rFont val="Arial"/>
        <family val="2"/>
      </rPr>
      <t xml:space="preserve"> του τελικού διαλύματος ισούται με: </t>
    </r>
  </si>
  <si>
    <r>
      <t xml:space="preserve">Το </t>
    </r>
    <r>
      <rPr>
        <b/>
        <sz val="10"/>
        <color indexed="52"/>
        <rFont val="Arial"/>
        <family val="2"/>
        <charset val="161"/>
      </rPr>
      <t>pH</t>
    </r>
    <r>
      <rPr>
        <sz val="10"/>
        <color indexed="43"/>
        <rFont val="Arial"/>
        <family val="2"/>
      </rPr>
      <t xml:space="preserve"> στο τελικό διάλυμα θα είναι ίσο με:</t>
    </r>
  </si>
  <si>
    <r>
      <t>διάλυμα του οξέος Η</t>
    </r>
    <r>
      <rPr>
        <vertAlign val="subscript"/>
        <sz val="10"/>
        <color indexed="43"/>
        <rFont val="Arial"/>
        <family val="2"/>
      </rPr>
      <t>2</t>
    </r>
    <r>
      <rPr>
        <sz val="10"/>
        <color indexed="43"/>
        <rFont val="Arial"/>
        <family val="2"/>
      </rPr>
      <t>Α</t>
    </r>
  </si>
  <si>
    <t>C=0,18M
pH=;</t>
  </si>
  <si>
    <r>
      <t>1η</t>
    </r>
    <r>
      <rPr>
        <sz val="10"/>
        <color indexed="43"/>
        <rFont val="Arial"/>
        <family val="2"/>
        <charset val="161"/>
      </rPr>
      <t xml:space="preserve"> βαθμίδα ιοντισμού του </t>
    </r>
    <r>
      <rPr>
        <b/>
        <sz val="10"/>
        <color indexed="43"/>
        <rFont val="Arial"/>
        <family val="2"/>
      </rPr>
      <t>Η</t>
    </r>
    <r>
      <rPr>
        <b/>
        <vertAlign val="subscript"/>
        <sz val="10"/>
        <color indexed="43"/>
        <rFont val="Arial"/>
        <family val="2"/>
      </rPr>
      <t>2</t>
    </r>
    <r>
      <rPr>
        <b/>
        <sz val="10"/>
        <color indexed="43"/>
        <rFont val="Arial"/>
        <family val="2"/>
      </rPr>
      <t>Α</t>
    </r>
  </si>
  <si>
    <r>
      <t>Η</t>
    </r>
    <r>
      <rPr>
        <b/>
        <vertAlign val="subscript"/>
        <sz val="11"/>
        <color indexed="52"/>
        <rFont val="Arial"/>
        <family val="2"/>
        <charset val="161"/>
      </rPr>
      <t>2</t>
    </r>
    <r>
      <rPr>
        <b/>
        <sz val="11"/>
        <color indexed="52"/>
        <rFont val="Arial"/>
        <family val="2"/>
        <charset val="161"/>
      </rPr>
      <t>Α</t>
    </r>
  </si>
  <si>
    <t>+</t>
  </si>
  <si>
    <r>
      <t>Η</t>
    </r>
    <r>
      <rPr>
        <b/>
        <vertAlign val="subscript"/>
        <sz val="11"/>
        <color indexed="52"/>
        <rFont val="Arial"/>
        <family val="2"/>
        <charset val="161"/>
      </rPr>
      <t>2</t>
    </r>
    <r>
      <rPr>
        <b/>
        <sz val="11"/>
        <color indexed="52"/>
        <rFont val="Arial"/>
        <family val="2"/>
        <charset val="161"/>
      </rPr>
      <t>Ο</t>
    </r>
  </si>
  <si>
    <t>"</t>
  </si>
  <si>
    <r>
      <t>H</t>
    </r>
    <r>
      <rPr>
        <b/>
        <vertAlign val="subscript"/>
        <sz val="11"/>
        <color indexed="52"/>
        <rFont val="Arial"/>
        <family val="2"/>
        <charset val="161"/>
      </rPr>
      <t>3</t>
    </r>
    <r>
      <rPr>
        <b/>
        <sz val="11"/>
        <color indexed="52"/>
        <rFont val="Arial"/>
        <family val="2"/>
        <charset val="161"/>
      </rPr>
      <t>O</t>
    </r>
    <r>
      <rPr>
        <b/>
        <vertAlign val="superscript"/>
        <sz val="11"/>
        <color indexed="52"/>
        <rFont val="Arial"/>
        <family val="2"/>
        <charset val="161"/>
      </rPr>
      <t>+</t>
    </r>
  </si>
  <si>
    <r>
      <t>HA</t>
    </r>
    <r>
      <rPr>
        <b/>
        <vertAlign val="superscript"/>
        <sz val="11"/>
        <color indexed="52"/>
        <rFont val="Arial"/>
        <family val="2"/>
        <charset val="161"/>
      </rPr>
      <t>–</t>
    </r>
  </si>
  <si>
    <t>αρχ.</t>
  </si>
  <si>
    <t>0,18Μ</t>
  </si>
  <si>
    <t>ιοντ.</t>
  </si>
  <si>
    <t>παρ.</t>
  </si>
  <si>
    <t>τελ.</t>
  </si>
  <si>
    <t>—</t>
  </si>
  <si>
    <r>
      <t>2η</t>
    </r>
    <r>
      <rPr>
        <sz val="10"/>
        <color indexed="43"/>
        <rFont val="Arial"/>
        <family val="2"/>
        <charset val="161"/>
      </rPr>
      <t xml:space="preserve"> βαθμίδα ιοντισμού του </t>
    </r>
    <r>
      <rPr>
        <b/>
        <sz val="10"/>
        <color indexed="43"/>
        <rFont val="Arial"/>
        <family val="2"/>
      </rPr>
      <t>Η</t>
    </r>
    <r>
      <rPr>
        <b/>
        <vertAlign val="subscript"/>
        <sz val="10"/>
        <color indexed="43"/>
        <rFont val="Arial"/>
        <family val="2"/>
      </rPr>
      <t>2</t>
    </r>
    <r>
      <rPr>
        <b/>
        <sz val="10"/>
        <color indexed="43"/>
        <rFont val="Arial"/>
        <family val="2"/>
      </rPr>
      <t>Α</t>
    </r>
  </si>
  <si>
    <t>D</t>
  </si>
  <si>
    <r>
      <t>A</t>
    </r>
    <r>
      <rPr>
        <vertAlign val="superscript"/>
        <sz val="11"/>
        <color indexed="52"/>
        <rFont val="Arial"/>
        <family val="2"/>
        <charset val="161"/>
      </rPr>
      <t>2–</t>
    </r>
  </si>
  <si>
    <t>xM</t>
  </si>
  <si>
    <r>
      <t xml:space="preserve">Από τα δεδομένα του προβλήματος προκύπτει ότι το </t>
    </r>
    <r>
      <rPr>
        <b/>
        <sz val="10"/>
        <color indexed="52"/>
        <rFont val="Arial"/>
        <family val="2"/>
        <charset val="161"/>
      </rPr>
      <t>x</t>
    </r>
    <r>
      <rPr>
        <sz val="10"/>
        <color indexed="43"/>
        <rFont val="Arial"/>
        <family val="2"/>
      </rPr>
      <t xml:space="preserve"> ισούται με:</t>
    </r>
  </si>
  <si>
    <r>
      <t xml:space="preserve">Η </t>
    </r>
    <r>
      <rPr>
        <b/>
        <sz val="10"/>
        <color indexed="52"/>
        <rFont val="Arial"/>
        <family val="2"/>
        <charset val="161"/>
      </rPr>
      <t>[Η</t>
    </r>
    <r>
      <rPr>
        <b/>
        <vertAlign val="subscript"/>
        <sz val="10"/>
        <color indexed="52"/>
        <rFont val="Arial"/>
        <family val="2"/>
        <charset val="161"/>
      </rPr>
      <t>3</t>
    </r>
    <r>
      <rPr>
        <b/>
        <sz val="10"/>
        <color indexed="52"/>
        <rFont val="Arial"/>
        <family val="2"/>
        <charset val="161"/>
      </rPr>
      <t>Ο</t>
    </r>
    <r>
      <rPr>
        <b/>
        <vertAlign val="superscript"/>
        <sz val="10"/>
        <color indexed="52"/>
        <rFont val="Arial"/>
        <family val="2"/>
        <charset val="161"/>
      </rPr>
      <t>+</t>
    </r>
    <r>
      <rPr>
        <b/>
        <sz val="10"/>
        <color indexed="52"/>
        <rFont val="Arial"/>
        <family val="2"/>
        <charset val="161"/>
      </rPr>
      <t>]</t>
    </r>
    <r>
      <rPr>
        <sz val="10"/>
        <color indexed="43"/>
        <rFont val="Arial"/>
        <family val="2"/>
      </rPr>
      <t xml:space="preserve"> στο διάλυμα, </t>
    </r>
    <r>
      <rPr>
        <b/>
        <sz val="10"/>
        <color indexed="52"/>
        <rFont val="Arial"/>
        <family val="2"/>
        <charset val="161"/>
      </rPr>
      <t>συνολικά,</t>
    </r>
    <r>
      <rPr>
        <sz val="10"/>
        <color indexed="43"/>
        <rFont val="Arial"/>
        <family val="2"/>
      </rPr>
      <t xml:space="preserve"> ισούται με: </t>
    </r>
  </si>
  <si>
    <t>Επιμέλεια: Τουκμενίδης Μηνάς</t>
  </si>
  <si>
    <t>1.</t>
  </si>
  <si>
    <r>
      <t xml:space="preserve">Στο κελί, που έχει πορτοκαλί χρώμα και βρίσκεται στο τέλος κάθε μιας από τις επόμενες προ-τάσεις, να γραφεί είτε το γράμμα </t>
    </r>
    <r>
      <rPr>
        <b/>
        <sz val="10"/>
        <color indexed="52"/>
        <rFont val="Arial"/>
        <family val="2"/>
        <charset val="161"/>
      </rPr>
      <t>Σ,</t>
    </r>
    <r>
      <rPr>
        <sz val="10"/>
        <color indexed="43"/>
        <rFont val="Arial"/>
        <family val="2"/>
        <charset val="161"/>
      </rPr>
      <t xml:space="preserve"> αν κατά τη γνώμη σας η πρόταση είναι </t>
    </r>
    <r>
      <rPr>
        <b/>
        <sz val="10"/>
        <color indexed="52"/>
        <rFont val="Arial"/>
        <family val="2"/>
        <charset val="161"/>
      </rPr>
      <t>σωστή,</t>
    </r>
    <r>
      <rPr>
        <sz val="10"/>
        <color indexed="43"/>
        <rFont val="Arial"/>
        <family val="2"/>
        <charset val="161"/>
      </rPr>
      <t xml:space="preserve"> ή το γράμμα </t>
    </r>
    <r>
      <rPr>
        <b/>
        <sz val="10"/>
        <color indexed="52"/>
        <rFont val="Arial"/>
        <family val="2"/>
        <charset val="161"/>
      </rPr>
      <t>Λ,</t>
    </r>
    <r>
      <rPr>
        <sz val="10"/>
        <color indexed="43"/>
        <rFont val="Arial"/>
        <family val="2"/>
        <charset val="161"/>
      </rPr>
      <t xml:space="preserve"> αν η πρόταση είναι </t>
    </r>
    <r>
      <rPr>
        <b/>
        <sz val="10"/>
        <color indexed="52"/>
        <rFont val="Arial"/>
        <family val="2"/>
        <charset val="161"/>
      </rPr>
      <t>λανθασμένη.</t>
    </r>
  </si>
  <si>
    <t>α.</t>
  </si>
  <si>
    <t>β.</t>
  </si>
  <si>
    <t>γ.</t>
  </si>
  <si>
    <t>L</t>
  </si>
  <si>
    <t>δ.</t>
  </si>
  <si>
    <t>ε.</t>
  </si>
  <si>
    <t>στ.</t>
  </si>
  <si>
    <r>
      <t xml:space="preserve">Καθώς </t>
    </r>
    <r>
      <rPr>
        <b/>
        <sz val="10"/>
        <color indexed="52"/>
        <rFont val="Arial"/>
        <family val="2"/>
        <charset val="161"/>
      </rPr>
      <t>αραιώνουμε</t>
    </r>
    <r>
      <rPr>
        <sz val="10"/>
        <color indexed="43"/>
        <rFont val="Arial"/>
        <family val="2"/>
      </rPr>
      <t xml:space="preserve"> ένα </t>
    </r>
    <r>
      <rPr>
        <b/>
        <sz val="10"/>
        <color indexed="52"/>
        <rFont val="Arial"/>
        <family val="2"/>
        <charset val="161"/>
      </rPr>
      <t>διάλυμα ασθενούς οξέος,</t>
    </r>
    <r>
      <rPr>
        <sz val="10"/>
        <color indexed="43"/>
        <rFont val="Arial"/>
        <family val="2"/>
      </rPr>
      <t xml:space="preserve"> ο </t>
    </r>
    <r>
      <rPr>
        <b/>
        <sz val="10"/>
        <color indexed="52"/>
        <rFont val="Arial"/>
        <family val="2"/>
        <charset val="161"/>
      </rPr>
      <t>βαθμός ιοντισμού</t>
    </r>
    <r>
      <rPr>
        <sz val="10"/>
        <color indexed="43"/>
        <rFont val="Arial"/>
        <family val="2"/>
      </rPr>
      <t xml:space="preserve"> του οξέος </t>
    </r>
    <r>
      <rPr>
        <b/>
        <sz val="10"/>
        <color indexed="52"/>
        <rFont val="Arial"/>
        <family val="2"/>
        <charset val="161"/>
      </rPr>
      <t>αυξάνεται.</t>
    </r>
  </si>
  <si>
    <t>J</t>
  </si>
  <si>
    <t>ζ.</t>
  </si>
  <si>
    <r>
      <t xml:space="preserve">Καθώς </t>
    </r>
    <r>
      <rPr>
        <b/>
        <sz val="10"/>
        <color indexed="52"/>
        <rFont val="Arial"/>
        <family val="2"/>
        <charset val="161"/>
      </rPr>
      <t>αραιώνουμε</t>
    </r>
    <r>
      <rPr>
        <sz val="10"/>
        <color indexed="43"/>
        <rFont val="Arial"/>
        <family val="2"/>
      </rPr>
      <t xml:space="preserve"> ένα </t>
    </r>
    <r>
      <rPr>
        <b/>
        <sz val="10"/>
        <color indexed="52"/>
        <rFont val="Arial"/>
        <family val="2"/>
        <charset val="161"/>
      </rPr>
      <t>διάλυμα ασθενούς βάσης</t>
    </r>
    <r>
      <rPr>
        <b/>
        <sz val="10"/>
        <color indexed="43"/>
        <rFont val="Arial"/>
        <family val="2"/>
      </rPr>
      <t>,</t>
    </r>
    <r>
      <rPr>
        <sz val="10"/>
        <color indexed="43"/>
        <rFont val="Arial"/>
        <family val="2"/>
      </rPr>
      <t xml:space="preserve"> ο </t>
    </r>
    <r>
      <rPr>
        <b/>
        <sz val="10"/>
        <color indexed="52"/>
        <rFont val="Arial"/>
        <family val="2"/>
        <charset val="161"/>
      </rPr>
      <t>βαθμός ιοντισμού</t>
    </r>
    <r>
      <rPr>
        <sz val="10"/>
        <color indexed="43"/>
        <rFont val="Arial"/>
        <family val="2"/>
      </rPr>
      <t xml:space="preserve"> της βάσης </t>
    </r>
    <r>
      <rPr>
        <b/>
        <sz val="10"/>
        <color indexed="52"/>
        <rFont val="Arial"/>
        <family val="2"/>
        <charset val="161"/>
      </rPr>
      <t>μειώνεται.</t>
    </r>
  </si>
  <si>
    <r>
      <t>Υδροχλωρικό</t>
    </r>
    <r>
      <rPr>
        <sz val="10"/>
        <color indexed="43"/>
        <rFont val="Arial"/>
        <family val="2"/>
      </rPr>
      <t xml:space="preserve"> οξύ </t>
    </r>
    <r>
      <rPr>
        <b/>
        <sz val="10"/>
        <color indexed="52"/>
        <rFont val="Arial"/>
        <family val="2"/>
        <charset val="161"/>
      </rPr>
      <t>0,1Μ</t>
    </r>
    <r>
      <rPr>
        <sz val="10"/>
        <color indexed="43"/>
        <rFont val="Arial"/>
        <family val="2"/>
      </rPr>
      <t xml:space="preserve"> και διάλυμα</t>
    </r>
    <r>
      <rPr>
        <b/>
        <sz val="10"/>
        <color indexed="43"/>
        <rFont val="Arial"/>
        <family val="2"/>
      </rPr>
      <t xml:space="preserve"> </t>
    </r>
    <r>
      <rPr>
        <b/>
        <sz val="10"/>
        <color indexed="52"/>
        <rFont val="Arial"/>
        <family val="2"/>
        <charset val="161"/>
      </rPr>
      <t>οξικού</t>
    </r>
    <r>
      <rPr>
        <b/>
        <sz val="10"/>
        <color indexed="43"/>
        <rFont val="Arial"/>
        <family val="2"/>
      </rPr>
      <t xml:space="preserve"> </t>
    </r>
    <r>
      <rPr>
        <sz val="10"/>
        <color indexed="43"/>
        <rFont val="Arial"/>
        <family val="2"/>
      </rPr>
      <t>οξέος</t>
    </r>
    <r>
      <rPr>
        <b/>
        <sz val="10"/>
        <color indexed="43"/>
        <rFont val="Arial"/>
        <family val="2"/>
      </rPr>
      <t xml:space="preserve"> </t>
    </r>
    <r>
      <rPr>
        <b/>
        <sz val="10"/>
        <color indexed="52"/>
        <rFont val="Arial"/>
        <family val="2"/>
        <charset val="161"/>
      </rPr>
      <t>0,1Μ,</t>
    </r>
    <r>
      <rPr>
        <sz val="10"/>
        <color indexed="43"/>
        <rFont val="Arial"/>
        <family val="2"/>
      </rPr>
      <t xml:space="preserve"> </t>
    </r>
    <r>
      <rPr>
        <b/>
        <sz val="10"/>
        <color indexed="52"/>
        <rFont val="Arial"/>
        <family val="2"/>
        <charset val="161"/>
      </rPr>
      <t>ίδιας θερμο- κρασίας,</t>
    </r>
    <r>
      <rPr>
        <sz val="10"/>
        <color indexed="43"/>
        <rFont val="Arial"/>
        <family val="2"/>
      </rPr>
      <t xml:space="preserve"> έχουν </t>
    </r>
    <r>
      <rPr>
        <b/>
        <sz val="10"/>
        <color indexed="52"/>
        <rFont val="Arial"/>
        <family val="2"/>
        <charset val="161"/>
      </rPr>
      <t>ίδια τιμή pH.</t>
    </r>
  </si>
  <si>
    <r>
      <t xml:space="preserve">Κατά την </t>
    </r>
    <r>
      <rPr>
        <b/>
        <sz val="10"/>
        <color indexed="52"/>
        <rFont val="Arial"/>
        <family val="2"/>
        <charset val="161"/>
      </rPr>
      <t>αραίωση</t>
    </r>
    <r>
      <rPr>
        <sz val="10"/>
        <color indexed="52"/>
        <rFont val="Arial"/>
        <family val="2"/>
        <charset val="161"/>
      </rPr>
      <t xml:space="preserve"> </t>
    </r>
    <r>
      <rPr>
        <b/>
        <sz val="10"/>
        <color indexed="52"/>
        <rFont val="Arial"/>
        <family val="2"/>
        <charset val="161"/>
      </rPr>
      <t>διαλύματος</t>
    </r>
    <r>
      <rPr>
        <sz val="10"/>
        <color indexed="43"/>
        <rFont val="Arial"/>
        <family val="2"/>
      </rPr>
      <t xml:space="preserve"> του </t>
    </r>
    <r>
      <rPr>
        <b/>
        <sz val="10"/>
        <color indexed="52"/>
        <rFont val="Arial"/>
        <family val="2"/>
        <charset val="161"/>
      </rPr>
      <t>ασθενούς οξέος ΗΑ,</t>
    </r>
    <r>
      <rPr>
        <sz val="10"/>
        <color indexed="43"/>
        <rFont val="Arial"/>
        <family val="2"/>
      </rPr>
      <t xml:space="preserve"> η </t>
    </r>
    <r>
      <rPr>
        <b/>
        <sz val="10"/>
        <color indexed="52"/>
        <rFont val="Arial"/>
        <family val="2"/>
        <charset val="161"/>
      </rPr>
      <t>[Η</t>
    </r>
    <r>
      <rPr>
        <b/>
        <vertAlign val="subscript"/>
        <sz val="10"/>
        <color indexed="52"/>
        <rFont val="Arial"/>
        <family val="2"/>
        <charset val="161"/>
      </rPr>
      <t>3</t>
    </r>
    <r>
      <rPr>
        <b/>
        <sz val="10"/>
        <color indexed="52"/>
        <rFont val="Arial"/>
        <family val="2"/>
        <charset val="161"/>
      </rPr>
      <t>Ο</t>
    </r>
    <r>
      <rPr>
        <b/>
        <vertAlign val="superscript"/>
        <sz val="10"/>
        <color indexed="52"/>
        <rFont val="Arial"/>
        <family val="2"/>
        <charset val="161"/>
      </rPr>
      <t>+</t>
    </r>
    <r>
      <rPr>
        <b/>
        <sz val="10"/>
        <color indexed="52"/>
        <rFont val="Arial"/>
        <family val="2"/>
        <charset val="161"/>
      </rPr>
      <t>]</t>
    </r>
    <r>
      <rPr>
        <b/>
        <sz val="10"/>
        <color indexed="43"/>
        <rFont val="Arial"/>
        <family val="2"/>
      </rPr>
      <t xml:space="preserve"> </t>
    </r>
    <r>
      <rPr>
        <b/>
        <sz val="10"/>
        <color indexed="52"/>
        <rFont val="Arial"/>
        <family val="2"/>
        <charset val="161"/>
      </rPr>
      <t>μειώ- νεται</t>
    </r>
    <r>
      <rPr>
        <sz val="10"/>
        <color indexed="43"/>
        <rFont val="Arial"/>
        <family val="2"/>
      </rPr>
      <t xml:space="preserve"> ενώ η </t>
    </r>
    <r>
      <rPr>
        <b/>
        <sz val="10"/>
        <color indexed="52"/>
        <rFont val="Arial"/>
        <family val="2"/>
        <charset val="161"/>
      </rPr>
      <t>ποσότητα (σε mol) των ιόντων Η</t>
    </r>
    <r>
      <rPr>
        <b/>
        <vertAlign val="subscript"/>
        <sz val="10"/>
        <color indexed="52"/>
        <rFont val="Arial"/>
        <family val="2"/>
        <charset val="161"/>
      </rPr>
      <t>3</t>
    </r>
    <r>
      <rPr>
        <b/>
        <sz val="10"/>
        <color indexed="52"/>
        <rFont val="Arial"/>
        <family val="2"/>
        <charset val="161"/>
      </rPr>
      <t>Ο</t>
    </r>
    <r>
      <rPr>
        <b/>
        <vertAlign val="superscript"/>
        <sz val="10"/>
        <color indexed="52"/>
        <rFont val="Arial"/>
        <family val="2"/>
        <charset val="161"/>
      </rPr>
      <t>+</t>
    </r>
    <r>
      <rPr>
        <b/>
        <sz val="10"/>
        <color indexed="52"/>
        <rFont val="Arial"/>
        <family val="2"/>
        <charset val="161"/>
      </rPr>
      <t xml:space="preserve"> μεγαλώνει.</t>
    </r>
  </si>
  <si>
    <t>2.</t>
  </si>
  <si>
    <t>3.</t>
  </si>
  <si>
    <r>
      <t xml:space="preserve">Στην άσκηση που ακολουθεί δίνονται κάποιες προτάσεις και καθεμιά από αυτές συνοδεύεται από ορισμένες επιλογές, που πρέπει να χαρακτηριστούν είτε με το γράμμα </t>
    </r>
    <r>
      <rPr>
        <b/>
        <sz val="10"/>
        <color indexed="52"/>
        <rFont val="Arial"/>
        <family val="2"/>
        <charset val="161"/>
      </rPr>
      <t>"Σ"</t>
    </r>
    <r>
      <rPr>
        <sz val="10"/>
        <color indexed="52"/>
        <rFont val="Arial"/>
        <family val="2"/>
        <charset val="161"/>
      </rPr>
      <t xml:space="preserve"> </t>
    </r>
    <r>
      <rPr>
        <b/>
        <sz val="10"/>
        <color indexed="52"/>
        <rFont val="Arial"/>
        <family val="2"/>
        <charset val="161"/>
      </rPr>
      <t>(Σωστό),</t>
    </r>
    <r>
      <rPr>
        <sz val="10"/>
        <color indexed="43"/>
        <rFont val="Arial"/>
        <family val="2"/>
        <charset val="161"/>
      </rPr>
      <t xml:space="preserve"> είτε με το γράμμα </t>
    </r>
    <r>
      <rPr>
        <b/>
        <sz val="10"/>
        <color indexed="52"/>
        <rFont val="Arial"/>
        <family val="2"/>
        <charset val="161"/>
      </rPr>
      <t>"Λ"</t>
    </r>
    <r>
      <rPr>
        <sz val="10"/>
        <color indexed="52"/>
        <rFont val="Arial"/>
        <family val="2"/>
        <charset val="161"/>
      </rPr>
      <t xml:space="preserve"> </t>
    </r>
    <r>
      <rPr>
        <b/>
        <sz val="10"/>
        <color indexed="52"/>
        <rFont val="Arial"/>
        <family val="2"/>
        <charset val="161"/>
      </rPr>
      <t>(Λάθος),</t>
    </r>
    <r>
      <rPr>
        <sz val="10"/>
        <color indexed="43"/>
        <rFont val="Arial"/>
        <family val="2"/>
        <charset val="161"/>
      </rPr>
      <t xml:space="preserve"> στο διπλανό κελί, που έχει χρώμα πορτοκαλί.</t>
    </r>
  </si>
  <si>
    <r>
      <t xml:space="preserve">Τα προβλήματα που ακολουθούν αναφέρονται σε διαλύματα </t>
    </r>
    <r>
      <rPr>
        <b/>
        <sz val="10"/>
        <color indexed="52"/>
        <rFont val="Arial"/>
        <family val="2"/>
        <charset val="161"/>
      </rPr>
      <t>ασθενών</t>
    </r>
    <r>
      <rPr>
        <sz val="10"/>
        <color indexed="43"/>
        <rFont val="Arial"/>
        <family val="2"/>
        <charset val="161"/>
      </rPr>
      <t xml:space="preserve"> οξέων ή βάσεων κα-  τά </t>
    </r>
    <r>
      <rPr>
        <b/>
        <sz val="10"/>
        <color indexed="52"/>
        <rFont val="Arial"/>
        <family val="2"/>
        <charset val="161"/>
      </rPr>
      <t>Brönsted - Lowry.</t>
    </r>
    <r>
      <rPr>
        <sz val="10"/>
        <color indexed="43"/>
        <rFont val="Arial"/>
        <family val="2"/>
      </rPr>
      <t xml:space="preserve"> Και πάλι </t>
    </r>
    <r>
      <rPr>
        <b/>
        <sz val="10"/>
        <color indexed="52"/>
        <rFont val="Arial"/>
        <family val="2"/>
        <charset val="161"/>
      </rPr>
      <t>οπουδήποτε παρακάτω</t>
    </r>
    <r>
      <rPr>
        <sz val="10"/>
        <color indexed="43"/>
        <rFont val="Arial"/>
        <family val="2"/>
      </rPr>
      <t xml:space="preserve"> χρειαστεί, να ληφθεί </t>
    </r>
    <r>
      <rPr>
        <b/>
        <sz val="10"/>
        <color indexed="52"/>
        <rFont val="Arial"/>
        <family val="2"/>
        <charset val="161"/>
      </rPr>
      <t>log2=0,3.</t>
    </r>
    <r>
      <rPr>
        <b/>
        <sz val="10"/>
        <color indexed="43"/>
        <rFont val="Arial"/>
        <family val="2"/>
      </rPr>
      <t xml:space="preserve"> </t>
    </r>
    <r>
      <rPr>
        <sz val="10"/>
        <color indexed="43"/>
        <rFont val="Arial"/>
        <family val="2"/>
      </rPr>
      <t xml:space="preserve">Εννοείται φυσικά ότι ο </t>
    </r>
    <r>
      <rPr>
        <b/>
        <sz val="10"/>
        <color indexed="52"/>
        <rFont val="Arial"/>
        <family val="2"/>
        <charset val="161"/>
      </rPr>
      <t>νόμος αραίωσης του Ostwald</t>
    </r>
    <r>
      <rPr>
        <sz val="10"/>
        <color indexed="43"/>
        <rFont val="Arial"/>
        <family val="2"/>
      </rPr>
      <t xml:space="preserve"> λαμβάνεται στην απλουστευμένη του μορφή, με την προϋπόθεση βέβαια, να είναι πολύ περιορισμένος ο ιοντισμός του ασθενούς οξέος ή της ασθενούς βάσης, </t>
    </r>
    <r>
      <rPr>
        <b/>
        <sz val="10"/>
        <color indexed="52"/>
        <rFont val="Arial"/>
        <family val="2"/>
        <charset val="161"/>
      </rPr>
      <t>(βαθμός ιοντισμού a&lt;0,1).</t>
    </r>
    <r>
      <rPr>
        <sz val="10"/>
        <color indexed="52"/>
        <rFont val="Arial"/>
        <family val="2"/>
        <charset val="161"/>
      </rPr>
      <t xml:space="preserve"> </t>
    </r>
    <r>
      <rPr>
        <sz val="10"/>
        <color indexed="43"/>
        <rFont val="Arial"/>
        <family val="2"/>
      </rPr>
      <t xml:space="preserve">  </t>
    </r>
  </si>
  <si>
    <r>
      <t>2·10</t>
    </r>
    <r>
      <rPr>
        <b/>
        <vertAlign val="superscript"/>
        <sz val="10"/>
        <color indexed="43"/>
        <rFont val="Arial"/>
        <family val="2"/>
      </rPr>
      <t>–7</t>
    </r>
  </si>
  <si>
    <r>
      <t xml:space="preserve">Το </t>
    </r>
    <r>
      <rPr>
        <b/>
        <sz val="10"/>
        <color indexed="52"/>
        <rFont val="Arial"/>
        <family val="2"/>
        <charset val="161"/>
      </rPr>
      <t>διπρωτικό οξύ</t>
    </r>
    <r>
      <rPr>
        <sz val="10"/>
        <color indexed="43"/>
        <rFont val="Arial"/>
        <family val="2"/>
        <charset val="161"/>
      </rPr>
      <t xml:space="preserve"> με τύπο </t>
    </r>
    <r>
      <rPr>
        <b/>
        <sz val="10"/>
        <color indexed="52"/>
        <rFont val="Arial"/>
        <family val="2"/>
        <charset val="161"/>
      </rPr>
      <t>Η</t>
    </r>
    <r>
      <rPr>
        <b/>
        <vertAlign val="subscript"/>
        <sz val="10"/>
        <color indexed="52"/>
        <rFont val="Arial"/>
        <family val="2"/>
        <charset val="161"/>
      </rPr>
      <t>2</t>
    </r>
    <r>
      <rPr>
        <b/>
        <sz val="10"/>
        <color indexed="52"/>
        <rFont val="Arial"/>
        <family val="2"/>
        <charset val="161"/>
      </rPr>
      <t>Α,</t>
    </r>
    <r>
      <rPr>
        <sz val="10"/>
        <color indexed="43"/>
        <rFont val="Arial"/>
        <family val="2"/>
        <charset val="161"/>
      </rPr>
      <t xml:space="preserve"> </t>
    </r>
    <r>
      <rPr>
        <b/>
        <sz val="10"/>
        <color indexed="52"/>
        <rFont val="Arial"/>
        <family val="2"/>
        <charset val="161"/>
      </rPr>
      <t>ιοντίζεται πλήρως</t>
    </r>
    <r>
      <rPr>
        <sz val="10"/>
        <color indexed="43"/>
        <rFont val="Arial"/>
        <family val="2"/>
        <charset val="161"/>
      </rPr>
      <t xml:space="preserve"> κατά την </t>
    </r>
    <r>
      <rPr>
        <b/>
        <sz val="10"/>
        <color indexed="52"/>
        <rFont val="Arial"/>
        <family val="2"/>
        <charset val="161"/>
      </rPr>
      <t>πρώτη βαθ- μίδα</t>
    </r>
    <r>
      <rPr>
        <sz val="10"/>
        <color indexed="43"/>
        <rFont val="Arial"/>
        <family val="2"/>
        <charset val="161"/>
      </rPr>
      <t xml:space="preserve"> ιοντισμού, ενώ η </t>
    </r>
    <r>
      <rPr>
        <b/>
        <sz val="10"/>
        <color indexed="52"/>
        <rFont val="Arial"/>
        <family val="2"/>
        <charset val="161"/>
      </rPr>
      <t>δεύτερη βαθμίδα</t>
    </r>
    <r>
      <rPr>
        <sz val="10"/>
        <color indexed="43"/>
        <rFont val="Arial"/>
        <family val="2"/>
        <charset val="161"/>
      </rPr>
      <t xml:space="preserve"> ιοντισμού του χαρακτηρίζεται από σταθερά ιοντισμού </t>
    </r>
    <r>
      <rPr>
        <b/>
        <sz val="10"/>
        <color indexed="52"/>
        <rFont val="Arial"/>
        <family val="2"/>
        <charset val="161"/>
      </rPr>
      <t>K</t>
    </r>
    <r>
      <rPr>
        <b/>
        <vertAlign val="subscript"/>
        <sz val="10"/>
        <color indexed="52"/>
        <rFont val="Arial"/>
        <family val="2"/>
        <charset val="161"/>
      </rPr>
      <t>a</t>
    </r>
    <r>
      <rPr>
        <b/>
        <sz val="10"/>
        <color indexed="52"/>
        <rFont val="Arial"/>
        <family val="2"/>
        <charset val="161"/>
      </rPr>
      <t>=2,5·10</t>
    </r>
    <r>
      <rPr>
        <b/>
        <vertAlign val="superscript"/>
        <sz val="10"/>
        <color indexed="52"/>
        <rFont val="Arial"/>
        <family val="2"/>
        <charset val="161"/>
      </rPr>
      <t>–2</t>
    </r>
    <r>
      <rPr>
        <b/>
        <sz val="10"/>
        <color indexed="52"/>
        <rFont val="Arial"/>
        <family val="2"/>
        <charset val="161"/>
      </rPr>
      <t>.</t>
    </r>
    <r>
      <rPr>
        <b/>
        <sz val="10"/>
        <color indexed="43"/>
        <rFont val="Arial"/>
        <family val="2"/>
      </rPr>
      <t xml:space="preserve"> </t>
    </r>
    <r>
      <rPr>
        <sz val="10"/>
        <color indexed="43"/>
        <rFont val="Arial"/>
        <family val="2"/>
      </rPr>
      <t xml:space="preserve">Ακολουθούν αμέσως παρακάτω οι κατα-στρώσεις (πινακάκια), που αναφέρονται στις δυο βαθμίδες ιοντισμού του οξέ-ος, στις οποίες πρέπει να συμπληρωθούν στα κελιά, με το πορτοκαλί χρώ-μα, οι συγκεντρώσεις των συστατικών του διαλύματος. Η αριθμητική τιμή των συγκεντρώσεων </t>
    </r>
    <r>
      <rPr>
        <b/>
        <sz val="10"/>
        <color indexed="52"/>
        <rFont val="Arial"/>
        <family val="2"/>
        <charset val="161"/>
      </rPr>
      <t>να συνοδεύεται</t>
    </r>
    <r>
      <rPr>
        <sz val="10"/>
        <color indexed="43"/>
        <rFont val="Arial"/>
        <family val="2"/>
      </rPr>
      <t xml:space="preserve"> από το γράμμα </t>
    </r>
    <r>
      <rPr>
        <b/>
        <sz val="10"/>
        <color indexed="52"/>
        <rFont val="Arial"/>
        <family val="2"/>
        <charset val="161"/>
      </rPr>
      <t xml:space="preserve">"Μ" (λατινικό αλφάβη-το). </t>
    </r>
    <r>
      <rPr>
        <sz val="10"/>
        <color indexed="43"/>
        <rFont val="Arial"/>
        <family val="2"/>
        <charset val="161"/>
      </rPr>
      <t xml:space="preserve">Στην περίπτωση που κάποια συγκένρωση έχει τη μορφή αθροίσματος ή διαφοράς, που περιέχει την άγνωστη ποσότητα </t>
    </r>
    <r>
      <rPr>
        <b/>
        <sz val="10"/>
        <color indexed="52"/>
        <rFont val="Arial"/>
        <family val="2"/>
        <charset val="161"/>
      </rPr>
      <t>"x",</t>
    </r>
    <r>
      <rPr>
        <sz val="10"/>
        <color indexed="43"/>
        <rFont val="Arial"/>
        <family val="2"/>
        <charset val="161"/>
      </rPr>
      <t xml:space="preserve"> όλο το άθροισμα ή η διαφορά να τεθεί εντός παρένθεσης και αμέσως μετά να γραφεί </t>
    </r>
    <r>
      <rPr>
        <b/>
        <sz val="10"/>
        <color indexed="52"/>
        <rFont val="Arial"/>
        <family val="2"/>
        <charset val="161"/>
      </rPr>
      <t>"Μ",</t>
    </r>
    <r>
      <rPr>
        <sz val="10"/>
        <color indexed="43"/>
        <rFont val="Arial"/>
        <family val="2"/>
        <charset val="161"/>
      </rPr>
      <t xml:space="preserve"> π.χ. </t>
    </r>
    <r>
      <rPr>
        <b/>
        <sz val="10"/>
        <color indexed="52"/>
        <rFont val="Arial"/>
        <family val="2"/>
        <charset val="161"/>
      </rPr>
      <t>"(0,12+x)M".</t>
    </r>
    <r>
      <rPr>
        <sz val="10"/>
        <color indexed="43"/>
        <rFont val="Arial"/>
        <family val="2"/>
        <charset val="161"/>
      </rPr>
      <t xml:space="preserve"> </t>
    </r>
  </si>
  <si>
    <t>pH=5,7</t>
  </si>
  <si>
    <t>pH=3,7</t>
  </si>
  <si>
    <t>3,7&lt;pH&lt;4,7</t>
  </si>
  <si>
    <t>4,7&lt;pH&lt;5,7</t>
  </si>
  <si>
    <t>a=1</t>
  </si>
  <si>
    <t>a=10/11</t>
  </si>
  <si>
    <t>a=1/2</t>
  </si>
  <si>
    <t>a=100/101</t>
  </si>
  <si>
    <t>4.</t>
  </si>
  <si>
    <t>θ=25°C, σταθερή</t>
  </si>
  <si>
    <t>ώστε</t>
  </si>
  <si>
    <r>
      <t xml:space="preserve">Η συγκέντρωση </t>
    </r>
    <r>
      <rPr>
        <b/>
        <sz val="10"/>
        <color indexed="52"/>
        <rFont val="Arial"/>
        <family val="2"/>
        <charset val="161"/>
      </rPr>
      <t>C</t>
    </r>
    <r>
      <rPr>
        <b/>
        <vertAlign val="subscript"/>
        <sz val="10"/>
        <color indexed="52"/>
        <rFont val="Arial"/>
        <family val="2"/>
        <charset val="161"/>
      </rPr>
      <t>αρχ.</t>
    </r>
    <r>
      <rPr>
        <b/>
        <sz val="10"/>
        <color indexed="52"/>
        <rFont val="Arial"/>
        <family val="2"/>
        <charset val="161"/>
      </rPr>
      <t>,</t>
    </r>
    <r>
      <rPr>
        <sz val="10"/>
        <color indexed="43"/>
        <rFont val="Arial"/>
        <family val="2"/>
      </rPr>
      <t xml:space="preserve"> του αρχικού διαλύματος ισούται με: </t>
    </r>
  </si>
  <si>
    <r>
      <t xml:space="preserve">Το </t>
    </r>
    <r>
      <rPr>
        <b/>
        <sz val="10"/>
        <color indexed="52"/>
        <rFont val="Arial"/>
        <family val="2"/>
        <charset val="161"/>
      </rPr>
      <t>pH</t>
    </r>
    <r>
      <rPr>
        <sz val="10"/>
        <color indexed="43"/>
        <rFont val="Arial"/>
        <family val="2"/>
      </rPr>
      <t xml:space="preserve"> στο </t>
    </r>
    <r>
      <rPr>
        <b/>
        <sz val="10"/>
        <color indexed="52"/>
        <rFont val="Arial"/>
        <family val="2"/>
        <charset val="161"/>
      </rPr>
      <t>τελικό</t>
    </r>
    <r>
      <rPr>
        <sz val="10"/>
        <color indexed="43"/>
        <rFont val="Arial"/>
        <family val="2"/>
      </rPr>
      <t xml:space="preserve"> διάλυμα </t>
    </r>
    <r>
      <rPr>
        <b/>
        <sz val="10"/>
        <color indexed="52"/>
        <rFont val="Arial"/>
        <family val="2"/>
        <charset val="161"/>
      </rPr>
      <t>(pH</t>
    </r>
    <r>
      <rPr>
        <b/>
        <vertAlign val="subscript"/>
        <sz val="10"/>
        <color indexed="52"/>
        <rFont val="Arial"/>
        <family val="2"/>
        <charset val="161"/>
      </rPr>
      <t>τελ.</t>
    </r>
    <r>
      <rPr>
        <b/>
        <sz val="10"/>
        <color indexed="52"/>
        <rFont val="Arial"/>
        <family val="2"/>
        <charset val="161"/>
      </rPr>
      <t>),</t>
    </r>
    <r>
      <rPr>
        <sz val="10"/>
        <color indexed="43"/>
        <rFont val="Arial"/>
        <family val="2"/>
      </rPr>
      <t xml:space="preserve"> θα είναι ίσο με:</t>
    </r>
  </si>
  <si>
    <r>
      <t xml:space="preserve">Η συγκέντρωση </t>
    </r>
    <r>
      <rPr>
        <b/>
        <sz val="10"/>
        <color indexed="52"/>
        <rFont val="Arial"/>
        <family val="2"/>
        <charset val="161"/>
      </rPr>
      <t>C</t>
    </r>
    <r>
      <rPr>
        <b/>
        <vertAlign val="subscript"/>
        <sz val="10"/>
        <color indexed="52"/>
        <rFont val="Arial"/>
        <family val="2"/>
        <charset val="161"/>
      </rPr>
      <t>τελ.</t>
    </r>
    <r>
      <rPr>
        <b/>
        <sz val="10"/>
        <color indexed="52"/>
        <rFont val="Arial"/>
        <family val="2"/>
        <charset val="161"/>
      </rPr>
      <t>,</t>
    </r>
    <r>
      <rPr>
        <sz val="10"/>
        <color indexed="43"/>
        <rFont val="Arial"/>
        <family val="2"/>
      </rPr>
      <t xml:space="preserve"> του τελικού διαλύματος ισούται με: </t>
    </r>
  </si>
  <si>
    <r>
      <t xml:space="preserve">Οι απαντήσεις που θα γραφούν στα κελιά του παραπάνω πίνακα, που έχουν πορτοκαλί χρώμα, είναι δεκαδικοί αριθμοί. 
</t>
    </r>
    <r>
      <rPr>
        <b/>
        <sz val="10"/>
        <color rgb="FFFF9900"/>
        <rFont val="Arial"/>
        <family val="2"/>
        <charset val="161"/>
      </rPr>
      <t>Να μη γραφούν</t>
    </r>
    <r>
      <rPr>
        <sz val="10"/>
        <color indexed="43"/>
        <rFont val="Arial"/>
        <family val="2"/>
        <charset val="161"/>
      </rPr>
      <t xml:space="preserve">  σε τυπική μορφή, δηλαδή ως αρνητικές δυνά-μεις του 10. Οι ζητούμενες τιμές συγκεντρώσεων εννοείται ότι είναι εκφρασμένες σε </t>
    </r>
    <r>
      <rPr>
        <b/>
        <sz val="10"/>
        <color rgb="FFFF9900"/>
        <rFont val="Arial"/>
        <family val="2"/>
        <charset val="161"/>
      </rPr>
      <t>"mol/L" ("M"),</t>
    </r>
    <r>
      <rPr>
        <sz val="10"/>
        <color indexed="43"/>
        <rFont val="Arial"/>
        <family val="2"/>
        <charset val="161"/>
      </rPr>
      <t xml:space="preserve"> όμως οι απαντήσεις που αναφέ-ρονται σε συγκεντρώσεις, να δοθούν χωρίς το </t>
    </r>
    <r>
      <rPr>
        <b/>
        <sz val="10"/>
        <color rgb="FFFF9900"/>
        <rFont val="Arial"/>
        <family val="2"/>
        <charset val="161"/>
      </rPr>
      <t>"Μ".</t>
    </r>
    <r>
      <rPr>
        <sz val="10"/>
        <color indexed="43"/>
        <rFont val="Arial"/>
        <family val="2"/>
        <charset val="161"/>
      </rPr>
      <t xml:space="preserve"> </t>
    </r>
  </si>
  <si>
    <r>
      <t xml:space="preserve">Διάλυμα του </t>
    </r>
    <r>
      <rPr>
        <b/>
        <sz val="10"/>
        <color indexed="52"/>
        <rFont val="Arial"/>
        <family val="2"/>
        <charset val="161"/>
      </rPr>
      <t>ασθενούς οξέος ΗΑ</t>
    </r>
    <r>
      <rPr>
        <sz val="10"/>
        <color indexed="43"/>
        <rFont val="Arial"/>
        <family val="2"/>
      </rPr>
      <t xml:space="preserve"> έχει </t>
    </r>
    <r>
      <rPr>
        <b/>
        <sz val="10"/>
        <color indexed="52"/>
        <rFont val="Arial"/>
        <family val="2"/>
        <charset val="161"/>
      </rPr>
      <t>pH=4,7</t>
    </r>
    <r>
      <rPr>
        <sz val="10"/>
        <color indexed="43"/>
        <rFont val="Arial"/>
        <family val="2"/>
      </rPr>
      <t xml:space="preserve"> και </t>
    </r>
    <r>
      <rPr>
        <b/>
        <sz val="10"/>
        <color indexed="52"/>
        <rFont val="Arial"/>
        <family val="2"/>
        <charset val="161"/>
      </rPr>
      <t>α-ραιώνεται</t>
    </r>
    <r>
      <rPr>
        <sz val="10"/>
        <color indexed="43"/>
        <rFont val="Arial"/>
        <family val="2"/>
      </rPr>
      <t xml:space="preserve"> σε </t>
    </r>
    <r>
      <rPr>
        <b/>
        <sz val="10"/>
        <color indexed="52"/>
        <rFont val="Arial"/>
        <family val="2"/>
        <charset val="161"/>
      </rPr>
      <t xml:space="preserve">δεκαπλάσιο τελικό όγκο. </t>
    </r>
    <r>
      <rPr>
        <sz val="10"/>
        <color indexed="43"/>
        <rFont val="Arial"/>
        <family val="2"/>
      </rPr>
      <t xml:space="preserve">Για το </t>
    </r>
    <r>
      <rPr>
        <b/>
        <sz val="10"/>
        <color indexed="52"/>
        <rFont val="Arial"/>
        <family val="2"/>
        <charset val="161"/>
      </rPr>
      <t>pH</t>
    </r>
    <r>
      <rPr>
        <sz val="10"/>
        <color indexed="43"/>
        <rFont val="Arial"/>
        <family val="2"/>
      </rPr>
      <t xml:space="preserve"> του </t>
    </r>
    <r>
      <rPr>
        <b/>
        <sz val="10"/>
        <color indexed="52"/>
        <rFont val="Arial"/>
        <family val="2"/>
        <charset val="161"/>
      </rPr>
      <t>αραιωμένου διαλύματος</t>
    </r>
    <r>
      <rPr>
        <sz val="10"/>
        <color indexed="43"/>
        <rFont val="Arial"/>
        <family val="2"/>
      </rPr>
      <t xml:space="preserve"> που προκύπτει θα ισχύει:</t>
    </r>
  </si>
  <si>
    <r>
      <t xml:space="preserve">Διάλυμα </t>
    </r>
    <r>
      <rPr>
        <b/>
        <sz val="10"/>
        <color rgb="FFFF9900"/>
        <rFont val="Arial"/>
        <family val="2"/>
        <charset val="161"/>
      </rPr>
      <t>NaA</t>
    </r>
    <r>
      <rPr>
        <sz val="10"/>
        <color indexed="43"/>
        <rFont val="Arial"/>
        <family val="2"/>
      </rPr>
      <t xml:space="preserve"> ορισμένης συγκέντρωσης, έχει</t>
    </r>
    <r>
      <rPr>
        <b/>
        <sz val="10"/>
        <color rgb="FFFF9900"/>
        <rFont val="Arial"/>
        <family val="2"/>
        <charset val="161"/>
      </rPr>
      <t xml:space="preserve"> ίδιο pH</t>
    </r>
    <r>
      <rPr>
        <sz val="10"/>
        <color indexed="43"/>
        <rFont val="Arial"/>
        <family val="2"/>
      </rPr>
      <t xml:space="preserve"> με διάλυμα </t>
    </r>
    <r>
      <rPr>
        <b/>
        <sz val="10"/>
        <color rgb="FFFF9900"/>
        <rFont val="Arial"/>
        <family val="2"/>
        <charset val="161"/>
      </rPr>
      <t>NaB</t>
    </r>
    <r>
      <rPr>
        <sz val="10"/>
        <color indexed="43"/>
        <rFont val="Arial"/>
        <family val="2"/>
      </rPr>
      <t xml:space="preserve"> </t>
    </r>
    <r>
      <rPr>
        <b/>
        <sz val="10"/>
        <color rgb="FFFF9900"/>
        <rFont val="Arial"/>
        <family val="2"/>
        <charset val="161"/>
      </rPr>
      <t>διπλάσιας</t>
    </r>
    <r>
      <rPr>
        <sz val="10"/>
        <color indexed="43"/>
        <rFont val="Arial"/>
        <family val="2"/>
      </rPr>
      <t xml:space="preserve"> συγκέντρωσης, άρα </t>
    </r>
    <r>
      <rPr>
        <b/>
        <sz val="10"/>
        <color rgb="FFFF9900"/>
        <rFont val="Arial"/>
        <family val="2"/>
        <charset val="161"/>
      </rPr>
      <t>K</t>
    </r>
    <r>
      <rPr>
        <b/>
        <vertAlign val="subscript"/>
        <sz val="10"/>
        <color rgb="FFFF9900"/>
        <rFont val="Arial"/>
        <family val="2"/>
        <charset val="161"/>
      </rPr>
      <t>a/HA</t>
    </r>
    <r>
      <rPr>
        <b/>
        <sz val="10"/>
        <color rgb="FFFF9900"/>
        <rFont val="Arial"/>
        <family val="2"/>
        <charset val="161"/>
      </rPr>
      <t>&lt;K</t>
    </r>
    <r>
      <rPr>
        <b/>
        <vertAlign val="subscript"/>
        <sz val="10"/>
        <color rgb="FFFF9900"/>
        <rFont val="Arial"/>
        <family val="2"/>
        <charset val="161"/>
      </rPr>
      <t>a/HB.</t>
    </r>
  </si>
  <si>
    <r>
      <t xml:space="preserve">Διάλυμα </t>
    </r>
    <r>
      <rPr>
        <b/>
        <sz val="10"/>
        <color rgb="FFFF9900"/>
        <rFont val="Arial"/>
        <family val="2"/>
        <charset val="161"/>
      </rPr>
      <t>NH</t>
    </r>
    <r>
      <rPr>
        <b/>
        <vertAlign val="subscript"/>
        <sz val="10"/>
        <color rgb="FFFF9900"/>
        <rFont val="Arial"/>
        <family val="2"/>
        <charset val="161"/>
      </rPr>
      <t>4</t>
    </r>
    <r>
      <rPr>
        <b/>
        <sz val="10"/>
        <color rgb="FFFF9900"/>
        <rFont val="Arial"/>
        <family val="2"/>
        <charset val="161"/>
      </rPr>
      <t>CN</t>
    </r>
    <r>
      <rPr>
        <sz val="10"/>
        <color indexed="43"/>
        <rFont val="Arial"/>
        <family val="2"/>
      </rPr>
      <t xml:space="preserve"> ορισμένης συγκέντρωσης, έχει</t>
    </r>
    <r>
      <rPr>
        <b/>
        <sz val="10"/>
        <color rgb="FFFF9900"/>
        <rFont val="Arial"/>
        <family val="2"/>
        <charset val="161"/>
      </rPr>
      <t xml:space="preserve"> pH&gt;7, </t>
    </r>
    <r>
      <rPr>
        <sz val="10"/>
        <color indexed="43"/>
        <rFont val="Arial"/>
        <family val="2"/>
      </rPr>
      <t xml:space="preserve">άρα ισχύει η σχέση </t>
    </r>
    <r>
      <rPr>
        <b/>
        <sz val="10"/>
        <color rgb="FFFF9900"/>
        <rFont val="Arial"/>
        <family val="2"/>
        <charset val="161"/>
      </rPr>
      <t>K</t>
    </r>
    <r>
      <rPr>
        <b/>
        <vertAlign val="subscript"/>
        <sz val="10"/>
        <color rgb="FFFF9900"/>
        <rFont val="Arial"/>
        <family val="2"/>
        <charset val="161"/>
      </rPr>
      <t>a/αμμωνίου</t>
    </r>
    <r>
      <rPr>
        <b/>
        <sz val="10"/>
        <color rgb="FFFF9900"/>
        <rFont val="Arial"/>
        <family val="2"/>
        <charset val="161"/>
      </rPr>
      <t>&lt;K</t>
    </r>
    <r>
      <rPr>
        <b/>
        <vertAlign val="subscript"/>
        <sz val="10"/>
        <color rgb="FFFF9900"/>
        <rFont val="Arial"/>
        <family val="2"/>
        <charset val="161"/>
      </rPr>
      <t>b/κυανιούχου ιόντος.</t>
    </r>
  </si>
  <si>
    <r>
      <t xml:space="preserve">Η παρούσα εφαρμογή αναφέρεται στην </t>
    </r>
    <r>
      <rPr>
        <b/>
        <sz val="10"/>
        <color indexed="52"/>
        <rFont val="Arial"/>
        <family val="2"/>
        <charset val="161"/>
      </rPr>
      <t>ιοντική ισορροπία,</t>
    </r>
    <r>
      <rPr>
        <b/>
        <sz val="10"/>
        <color indexed="43"/>
        <rFont val="Arial"/>
        <family val="2"/>
      </rPr>
      <t xml:space="preserve"> </t>
    </r>
    <r>
      <rPr>
        <sz val="10"/>
        <color indexed="43"/>
        <rFont val="Arial"/>
        <family val="2"/>
      </rPr>
      <t xml:space="preserve">σε υδατικά διαλύματα </t>
    </r>
    <r>
      <rPr>
        <b/>
        <sz val="10"/>
        <color rgb="FFFF9900"/>
        <rFont val="Arial"/>
        <family val="2"/>
        <charset val="161"/>
      </rPr>
      <t>ασθενών</t>
    </r>
    <r>
      <rPr>
        <sz val="10"/>
        <color indexed="43"/>
        <rFont val="Arial"/>
        <family val="2"/>
      </rPr>
      <t xml:space="preserve"> ηλεκτρολυτών, που ενδιαφέρει τους μαθητές της </t>
    </r>
    <r>
      <rPr>
        <b/>
        <sz val="10"/>
        <color indexed="52"/>
        <rFont val="Arial"/>
        <family val="2"/>
        <charset val="161"/>
      </rPr>
      <t>Γ΄</t>
    </r>
    <r>
      <rPr>
        <sz val="10"/>
        <color indexed="43"/>
        <rFont val="Arial"/>
        <family val="2"/>
      </rPr>
      <t xml:space="preserve"> τάξης του ΓΕ. Λ. και φτιάχτηκε με λογισμικό </t>
    </r>
    <r>
      <rPr>
        <b/>
        <sz val="10"/>
        <color rgb="FFFF9900"/>
        <rFont val="Arial"/>
        <family val="2"/>
        <charset val="161"/>
      </rPr>
      <t>Microsoft Office 2007/excel</t>
    </r>
    <r>
      <rPr>
        <sz val="10"/>
        <color indexed="43"/>
        <rFont val="Arial"/>
        <family val="2"/>
      </rPr>
      <t xml:space="preserve"> σε υπολογιστή που λειτουργεί με </t>
    </r>
    <r>
      <rPr>
        <b/>
        <sz val="10"/>
        <color indexed="52"/>
        <rFont val="Arial"/>
        <family val="2"/>
        <charset val="161"/>
      </rPr>
      <t>Windows 7.</t>
    </r>
    <r>
      <rPr>
        <b/>
        <sz val="10"/>
        <color indexed="43"/>
        <rFont val="Arial"/>
        <family val="2"/>
      </rPr>
      <t xml:space="preserve"> </t>
    </r>
    <r>
      <rPr>
        <sz val="10"/>
        <color indexed="43"/>
        <rFont val="Arial"/>
        <family val="2"/>
      </rPr>
      <t xml:space="preserve">
Σε όλες τις ασκήσεις που ακολουθούν, να θεωρείται ότι η </t>
    </r>
    <r>
      <rPr>
        <b/>
        <sz val="10"/>
        <color indexed="52"/>
        <rFont val="Arial"/>
        <family val="2"/>
        <charset val="161"/>
      </rPr>
      <t>θερμοκρασία</t>
    </r>
    <r>
      <rPr>
        <sz val="10"/>
        <color indexed="43"/>
        <rFont val="Arial"/>
        <family val="2"/>
      </rPr>
      <t xml:space="preserve"> είναι </t>
    </r>
    <r>
      <rPr>
        <b/>
        <sz val="10"/>
        <color indexed="52"/>
        <rFont val="Arial"/>
        <family val="2"/>
        <charset val="161"/>
      </rPr>
      <t>25°C,</t>
    </r>
    <r>
      <rPr>
        <sz val="10"/>
        <color indexed="43"/>
        <rFont val="Arial"/>
        <family val="2"/>
      </rPr>
      <t xml:space="preserve"> εκτός από τις περιπτώσεις ό-που αναφέρεται κάτι διαφορετικό. Επίσης τα διαλύματα στα οποία γίνεται αναφορά, να θεωρηθεί ότι είναι όλα </t>
    </r>
    <r>
      <rPr>
        <b/>
        <sz val="10"/>
        <color indexed="52"/>
        <rFont val="Arial"/>
        <family val="2"/>
        <charset val="161"/>
      </rPr>
      <t>υ-δατικά.</t>
    </r>
    <r>
      <rPr>
        <b/>
        <sz val="10"/>
        <color indexed="43"/>
        <rFont val="Arial"/>
        <family val="2"/>
      </rPr>
      <t xml:space="preserve"> </t>
    </r>
    <r>
      <rPr>
        <sz val="10"/>
        <color indexed="43"/>
        <rFont val="Arial"/>
        <family val="2"/>
      </rPr>
      <t xml:space="preserve">Ακόμη, όπου απαιτείται η χρήση </t>
    </r>
    <r>
      <rPr>
        <b/>
        <sz val="10"/>
        <color indexed="52"/>
        <rFont val="Arial"/>
        <family val="2"/>
        <charset val="161"/>
      </rPr>
      <t>σχετικών ατομικών μαζών (A</t>
    </r>
    <r>
      <rPr>
        <b/>
        <vertAlign val="subscript"/>
        <sz val="10"/>
        <color indexed="52"/>
        <rFont val="Arial"/>
        <family val="2"/>
        <charset val="161"/>
      </rPr>
      <t>r</t>
    </r>
    <r>
      <rPr>
        <b/>
        <sz val="10"/>
        <color indexed="52"/>
        <rFont val="Arial"/>
        <family val="2"/>
        <charset val="161"/>
      </rPr>
      <t>),</t>
    </r>
    <r>
      <rPr>
        <sz val="10"/>
        <color indexed="43"/>
        <rFont val="Arial"/>
        <family val="2"/>
      </rPr>
      <t xml:space="preserve"> αυτές να θεωρούνται </t>
    </r>
    <r>
      <rPr>
        <b/>
        <sz val="10"/>
        <color indexed="52"/>
        <rFont val="Arial"/>
        <family val="2"/>
        <charset val="161"/>
      </rPr>
      <t>δεδομένες.</t>
    </r>
    <r>
      <rPr>
        <sz val="10"/>
        <color indexed="43"/>
        <rFont val="Arial"/>
        <family val="2"/>
      </rPr>
      <t xml:space="preserve"> 
Τέλος για την αναγραφή της </t>
    </r>
    <r>
      <rPr>
        <b/>
        <sz val="10"/>
        <color indexed="52"/>
        <rFont val="Arial"/>
        <family val="2"/>
        <charset val="161"/>
      </rPr>
      <t>υποδιαστολής</t>
    </r>
    <r>
      <rPr>
        <sz val="10"/>
        <color indexed="43"/>
        <rFont val="Arial"/>
        <family val="2"/>
      </rPr>
      <t xml:space="preserve"> των δεκαδικών αριθμών </t>
    </r>
    <r>
      <rPr>
        <b/>
        <sz val="10"/>
        <color indexed="52"/>
        <rFont val="Arial"/>
        <family val="2"/>
        <charset val="161"/>
      </rPr>
      <t>να χρησιμοποιείται το κόμμα</t>
    </r>
    <r>
      <rPr>
        <sz val="10"/>
        <color indexed="52"/>
        <rFont val="Arial"/>
        <family val="2"/>
        <charset val="161"/>
      </rPr>
      <t xml:space="preserve"> </t>
    </r>
    <r>
      <rPr>
        <b/>
        <sz val="10"/>
        <color indexed="52"/>
        <rFont val="Arial"/>
        <family val="2"/>
        <charset val="161"/>
      </rPr>
      <t>","</t>
    </r>
    <r>
      <rPr>
        <sz val="10"/>
        <color indexed="52"/>
        <rFont val="Arial"/>
        <family val="2"/>
        <charset val="161"/>
      </rPr>
      <t xml:space="preserve"> </t>
    </r>
    <r>
      <rPr>
        <sz val="10"/>
        <color indexed="43"/>
        <rFont val="Arial"/>
        <family val="2"/>
      </rPr>
      <t xml:space="preserve">και </t>
    </r>
    <r>
      <rPr>
        <b/>
        <sz val="10"/>
        <color indexed="52"/>
        <rFont val="Arial"/>
        <family val="2"/>
        <charset val="161"/>
      </rPr>
      <t>όχι η τελεία,</t>
    </r>
    <r>
      <rPr>
        <sz val="10"/>
        <color indexed="43"/>
        <rFont val="Arial"/>
        <family val="2"/>
      </rPr>
      <t xml:space="preserve"> π.χ.</t>
    </r>
    <r>
      <rPr>
        <b/>
        <sz val="10"/>
        <color indexed="43"/>
        <rFont val="Arial"/>
        <family val="2"/>
      </rPr>
      <t xml:space="preserve"> </t>
    </r>
    <r>
      <rPr>
        <b/>
        <sz val="10"/>
        <color indexed="52"/>
        <rFont val="Arial"/>
        <family val="2"/>
        <charset val="161"/>
      </rPr>
      <t>"5,75"</t>
    </r>
    <r>
      <rPr>
        <sz val="10"/>
        <color indexed="43"/>
        <rFont val="Arial"/>
        <family val="2"/>
      </rPr>
      <t xml:space="preserve"> και </t>
    </r>
    <r>
      <rPr>
        <b/>
        <sz val="10"/>
        <color indexed="52"/>
        <rFont val="Arial"/>
        <family val="2"/>
        <charset val="161"/>
      </rPr>
      <t>όχι "5.75".</t>
    </r>
    <r>
      <rPr>
        <b/>
        <sz val="10"/>
        <color indexed="43"/>
        <rFont val="Arial"/>
        <family val="2"/>
      </rPr>
      <t xml:space="preserve">
</t>
    </r>
    <r>
      <rPr>
        <sz val="10"/>
        <color indexed="43"/>
        <rFont val="Arial"/>
        <family val="2"/>
      </rPr>
      <t xml:space="preserve">Οι πόντοι που συγκεντρώνονται από τις σωστές απαντήσεις, θα εμφανίζονται για κάθε άσκηση, στο τέλος αυτής, στη στήλη </t>
    </r>
    <r>
      <rPr>
        <b/>
        <sz val="10"/>
        <color indexed="52"/>
        <rFont val="Arial"/>
        <family val="2"/>
        <charset val="161"/>
      </rPr>
      <t>"L",</t>
    </r>
    <r>
      <rPr>
        <sz val="10"/>
        <color indexed="43"/>
        <rFont val="Arial"/>
        <family val="2"/>
      </rPr>
      <t xml:space="preserve"> π.χ. οι πόντοι που θα συγκεντρωθούν από τις σωστές απαντήσεις της </t>
    </r>
    <r>
      <rPr>
        <b/>
        <sz val="10"/>
        <color indexed="52"/>
        <rFont val="Arial"/>
        <family val="2"/>
        <charset val="161"/>
      </rPr>
      <t>1ης</t>
    </r>
    <r>
      <rPr>
        <sz val="10"/>
        <color indexed="43"/>
        <rFont val="Arial"/>
        <family val="2"/>
      </rPr>
      <t xml:space="preserve"> άσκησης, θα εμφανι-στούν στο κελί </t>
    </r>
    <r>
      <rPr>
        <b/>
        <sz val="10"/>
        <color indexed="52"/>
        <rFont val="Arial"/>
        <family val="2"/>
        <charset val="161"/>
      </rPr>
      <t>"L36".</t>
    </r>
    <r>
      <rPr>
        <sz val="10"/>
        <color indexed="43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61"/>
      </rPr>
      <t>ΠΡΟΣΟΧΗ!</t>
    </r>
    <r>
      <rPr>
        <sz val="10"/>
        <color indexed="43"/>
        <rFont val="Arial"/>
        <family val="2"/>
      </rPr>
      <t xml:space="preserve"> Στις περισσότερες περιπτώσεις οι πόντοι μιας άσκησης εμφανίζονται </t>
    </r>
    <r>
      <rPr>
        <b/>
        <sz val="10"/>
        <color indexed="52"/>
        <rFont val="Arial"/>
        <family val="2"/>
        <charset val="161"/>
      </rPr>
      <t>μόνο</t>
    </r>
    <r>
      <rPr>
        <sz val="10"/>
        <color indexed="43"/>
        <rFont val="Arial"/>
        <family val="2"/>
      </rPr>
      <t xml:space="preserve"> εφό-σον απαντηθούν </t>
    </r>
    <r>
      <rPr>
        <b/>
        <sz val="10"/>
        <color indexed="52"/>
        <rFont val="Arial"/>
        <family val="2"/>
        <charset val="161"/>
      </rPr>
      <t>όλα</t>
    </r>
    <r>
      <rPr>
        <sz val="10"/>
        <color indexed="43"/>
        <rFont val="Arial"/>
        <family val="2"/>
      </rPr>
      <t xml:space="preserve"> τα ερωτήματα της άσκησης. Για οποιοδήποτε σχόλιο, παρατήρηση ή ερώτηση, παρακαλώ επικοινωνήστε στη διεύθυνση... </t>
    </r>
    <r>
      <rPr>
        <b/>
        <sz val="10"/>
        <color rgb="FF0070C0"/>
        <rFont val="Arial"/>
        <family val="2"/>
        <charset val="161"/>
      </rPr>
      <t>chmtou@gmail.com.</t>
    </r>
  </si>
  <si>
    <r>
      <t>Διάλυμα ασθενούς βάσης</t>
    </r>
    <r>
      <rPr>
        <sz val="10"/>
        <color indexed="43"/>
        <rFont val="Arial"/>
        <family val="2"/>
      </rPr>
      <t xml:space="preserve"> υφίσταται </t>
    </r>
    <r>
      <rPr>
        <b/>
        <sz val="10"/>
        <color indexed="52"/>
        <rFont val="Arial"/>
        <family val="2"/>
        <charset val="161"/>
      </rPr>
      <t>άπειρη αραίωση</t>
    </r>
    <r>
      <rPr>
        <sz val="10"/>
        <color indexed="43"/>
        <rFont val="Arial"/>
        <family val="2"/>
      </rPr>
      <t xml:space="preserve"> στους </t>
    </r>
    <r>
      <rPr>
        <b/>
        <sz val="10"/>
        <color indexed="52"/>
        <rFont val="Arial"/>
        <family val="2"/>
        <charset val="161"/>
      </rPr>
      <t>25°C.</t>
    </r>
    <r>
      <rPr>
        <sz val="10"/>
        <color indexed="43"/>
        <rFont val="Arial"/>
        <family val="2"/>
      </rPr>
      <t xml:space="preserve"> Το διάλυμα που προκύπτει κατ' αυτό τον τρόπο θα έχει </t>
    </r>
    <r>
      <rPr>
        <b/>
        <sz val="10"/>
        <color indexed="52"/>
        <rFont val="Arial"/>
        <family val="2"/>
        <charset val="161"/>
      </rPr>
      <t>pH</t>
    </r>
    <r>
      <rPr>
        <sz val="10"/>
        <color indexed="43"/>
        <rFont val="Arial"/>
        <family val="2"/>
      </rPr>
      <t xml:space="preserve"> ίσο με…</t>
    </r>
  </si>
  <si>
    <r>
      <t>Διάλυμα ασθενούς οξέος</t>
    </r>
    <r>
      <rPr>
        <sz val="10"/>
        <color indexed="43"/>
        <rFont val="Arial"/>
        <family val="2"/>
      </rPr>
      <t xml:space="preserve"> που έχει </t>
    </r>
    <r>
      <rPr>
        <b/>
        <sz val="10"/>
        <color rgb="FFFF9900"/>
        <rFont val="Arial"/>
        <family val="2"/>
        <charset val="161"/>
      </rPr>
      <t>pH=3,</t>
    </r>
    <r>
      <rPr>
        <sz val="10"/>
        <color indexed="43"/>
        <rFont val="Arial"/>
        <family val="2"/>
      </rPr>
      <t xml:space="preserve"> υφίσταται αραίωση σε </t>
    </r>
    <r>
      <rPr>
        <b/>
        <sz val="10"/>
        <color rgb="FFFF9900"/>
        <rFont val="Arial"/>
        <family val="2"/>
        <charset val="161"/>
      </rPr>
      <t>εκατονταπλάσιο</t>
    </r>
    <r>
      <rPr>
        <sz val="10"/>
        <color indexed="43"/>
        <rFont val="Arial"/>
        <family val="2"/>
      </rPr>
      <t xml:space="preserve"> τελικό όγκο, στους </t>
    </r>
    <r>
      <rPr>
        <b/>
        <sz val="10"/>
        <color indexed="52"/>
        <rFont val="Arial"/>
        <family val="2"/>
        <charset val="161"/>
      </rPr>
      <t>25°C.</t>
    </r>
    <r>
      <rPr>
        <sz val="10"/>
        <color indexed="43"/>
        <rFont val="Arial"/>
        <family val="2"/>
      </rPr>
      <t xml:space="preserve"> Το διάλυμα που προκύπτει κατ' αυτό τον τρόπο θα έχει </t>
    </r>
    <r>
      <rPr>
        <b/>
        <sz val="10"/>
        <color indexed="52"/>
        <rFont val="Arial"/>
        <family val="2"/>
        <charset val="161"/>
      </rPr>
      <t>pH</t>
    </r>
    <r>
      <rPr>
        <sz val="10"/>
        <color indexed="43"/>
        <rFont val="Arial"/>
        <family val="2"/>
      </rPr>
      <t xml:space="preserve"> ίσο με…</t>
    </r>
  </si>
  <si>
    <r>
      <rPr>
        <sz val="10"/>
        <color rgb="FFFFFF99"/>
        <rFont val="Arial"/>
        <family val="2"/>
        <charset val="161"/>
      </rPr>
      <t>Η τιμή του</t>
    </r>
    <r>
      <rPr>
        <b/>
        <sz val="10"/>
        <color indexed="52"/>
        <rFont val="Arial"/>
        <family val="2"/>
        <charset val="161"/>
      </rPr>
      <t xml:space="preserve"> pH </t>
    </r>
    <r>
      <rPr>
        <sz val="10"/>
        <color indexed="43"/>
        <rFont val="Arial"/>
        <family val="2"/>
      </rPr>
      <t xml:space="preserve">υδατικού διαλύματος του άλατος </t>
    </r>
    <r>
      <rPr>
        <b/>
        <sz val="10"/>
        <color rgb="FFFF9900"/>
        <rFont val="Arial"/>
        <family val="2"/>
        <charset val="161"/>
      </rPr>
      <t>NaA,</t>
    </r>
    <r>
      <rPr>
        <sz val="10"/>
        <color indexed="43"/>
        <rFont val="Arial"/>
        <family val="2"/>
      </rPr>
      <t xml:space="preserve"> δεν αλλάζει όταν το αραιώνουμε, άρα ένα υδατικό διάλυμα του οξέος </t>
    </r>
    <r>
      <rPr>
        <b/>
        <sz val="10"/>
        <color rgb="FFFF9900"/>
        <rFont val="Arial"/>
        <family val="2"/>
        <charset val="161"/>
      </rPr>
      <t>ΗΑ,</t>
    </r>
    <r>
      <rPr>
        <sz val="10"/>
        <color indexed="43"/>
        <rFont val="Arial"/>
        <family val="2"/>
      </rPr>
      <t xml:space="preserve"> συγκέντρωσης </t>
    </r>
    <r>
      <rPr>
        <b/>
        <sz val="10"/>
        <color rgb="FFFF9900"/>
        <rFont val="Arial"/>
        <family val="2"/>
        <charset val="161"/>
      </rPr>
      <t>0,1Μ</t>
    </r>
    <r>
      <rPr>
        <sz val="10"/>
        <color indexed="43"/>
        <rFont val="Arial"/>
        <family val="2"/>
      </rPr>
      <t xml:space="preserve"> θα έχει </t>
    </r>
    <r>
      <rPr>
        <b/>
        <sz val="10"/>
        <color indexed="52"/>
        <rFont val="Arial"/>
        <family val="2"/>
        <charset val="161"/>
      </rPr>
      <t>pH</t>
    </r>
    <r>
      <rPr>
        <sz val="10"/>
        <color indexed="43"/>
        <rFont val="Arial"/>
        <family val="2"/>
      </rPr>
      <t xml:space="preserve"> ίσο με…</t>
    </r>
  </si>
  <si>
    <r>
      <rPr>
        <sz val="10"/>
        <color rgb="FFFFFF99"/>
        <rFont val="Arial"/>
        <family val="2"/>
        <charset val="161"/>
      </rPr>
      <t xml:space="preserve">Υδατικό διάλυμα του οξέος </t>
    </r>
    <r>
      <rPr>
        <b/>
        <sz val="10"/>
        <color rgb="FFFF9900"/>
        <rFont val="Arial"/>
        <family val="2"/>
        <charset val="161"/>
      </rPr>
      <t>ΗΑ</t>
    </r>
    <r>
      <rPr>
        <sz val="10"/>
        <color rgb="FFFFFF99"/>
        <rFont val="Arial"/>
        <family val="2"/>
        <charset val="161"/>
      </rPr>
      <t xml:space="preserve"> έχει </t>
    </r>
    <r>
      <rPr>
        <b/>
        <sz val="10"/>
        <color indexed="52"/>
        <rFont val="Arial"/>
        <family val="2"/>
        <charset val="161"/>
      </rPr>
      <t xml:space="preserve">pH=2. </t>
    </r>
    <r>
      <rPr>
        <sz val="10"/>
        <color indexed="43"/>
        <rFont val="Arial"/>
        <family val="2"/>
      </rPr>
      <t xml:space="preserve">Αυτή η τιμή δεν αλλάζει όταν στο διάλυμα προσθέσουμε και διαλύσουμε ορισμένη ποσότητα στερεού άλατος </t>
    </r>
    <r>
      <rPr>
        <b/>
        <sz val="10"/>
        <color rgb="FFFF9900"/>
        <rFont val="Arial"/>
        <family val="2"/>
        <charset val="161"/>
      </rPr>
      <t>NaA.</t>
    </r>
    <r>
      <rPr>
        <sz val="10"/>
        <color indexed="43"/>
        <rFont val="Arial"/>
        <family val="2"/>
      </rPr>
      <t xml:space="preserve"> Όταν ορισμένος όγκος του διαλύματος του </t>
    </r>
    <r>
      <rPr>
        <b/>
        <sz val="10"/>
        <color rgb="FFFF9900"/>
        <rFont val="Arial"/>
        <family val="2"/>
        <charset val="161"/>
      </rPr>
      <t>ΗΑ</t>
    </r>
    <r>
      <rPr>
        <sz val="10"/>
        <color indexed="43"/>
        <rFont val="Arial"/>
        <family val="2"/>
      </rPr>
      <t xml:space="preserve"> αναμιχθεί με </t>
    </r>
    <r>
      <rPr>
        <b/>
        <sz val="10"/>
        <color rgb="FFFF9900"/>
        <rFont val="Arial"/>
        <family val="2"/>
        <charset val="161"/>
      </rPr>
      <t>εννιαπλάσιο</t>
    </r>
    <r>
      <rPr>
        <sz val="10"/>
        <color indexed="43"/>
        <rFont val="Arial"/>
        <family val="2"/>
      </rPr>
      <t xml:space="preserve"> όγκο από το διάλυμα του </t>
    </r>
    <r>
      <rPr>
        <b/>
        <sz val="10"/>
        <color rgb="FFFF9900"/>
        <rFont val="Arial"/>
        <family val="2"/>
        <charset val="161"/>
      </rPr>
      <t>NaA,</t>
    </r>
    <r>
      <rPr>
        <sz val="10"/>
        <color indexed="43"/>
        <rFont val="Arial"/>
        <family val="2"/>
      </rPr>
      <t xml:space="preserve"> το σχηματιζόμενο διάλυμα θα έχει </t>
    </r>
    <r>
      <rPr>
        <b/>
        <sz val="10"/>
        <color indexed="52"/>
        <rFont val="Arial"/>
        <family val="2"/>
        <charset val="161"/>
      </rPr>
      <t>pH</t>
    </r>
    <r>
      <rPr>
        <sz val="10"/>
        <color indexed="43"/>
        <rFont val="Arial"/>
        <family val="2"/>
      </rPr>
      <t xml:space="preserve"> ίσο με…</t>
    </r>
  </si>
  <si>
    <r>
      <rPr>
        <sz val="10"/>
        <color indexed="43"/>
        <rFont val="Arial"/>
        <family val="2"/>
      </rPr>
      <t xml:space="preserve">Υδατικό διάλυμα του οξέος </t>
    </r>
    <r>
      <rPr>
        <b/>
        <sz val="10"/>
        <color rgb="FFFF9900"/>
        <rFont val="Arial"/>
        <family val="2"/>
        <charset val="161"/>
      </rPr>
      <t>ΗA,</t>
    </r>
    <r>
      <rPr>
        <sz val="10"/>
        <color indexed="43"/>
        <rFont val="Arial"/>
        <family val="2"/>
      </rPr>
      <t xml:space="preserve"> έχει </t>
    </r>
    <r>
      <rPr>
        <b/>
        <sz val="10"/>
        <color rgb="FFFF9900"/>
        <rFont val="Arial"/>
        <family val="2"/>
        <charset val="161"/>
      </rPr>
      <t>pH=2,7.</t>
    </r>
    <r>
      <rPr>
        <sz val="10"/>
        <color indexed="43"/>
        <rFont val="Arial"/>
        <family val="2"/>
      </rPr>
      <t xml:space="preserve"> Αυτή η τιμή γίνεται </t>
    </r>
    <r>
      <rPr>
        <b/>
        <sz val="10"/>
        <color rgb="FFFF9900"/>
        <rFont val="Arial"/>
        <family val="2"/>
        <charset val="161"/>
      </rPr>
      <t>3,7</t>
    </r>
    <r>
      <rPr>
        <sz val="10"/>
        <color indexed="43"/>
        <rFont val="Arial"/>
        <family val="2"/>
      </rPr>
      <t xml:space="preserve"> όταν ορισμένος όγκος του διαλύματος αυτού αραιωθεί με </t>
    </r>
    <r>
      <rPr>
        <b/>
        <sz val="10"/>
        <color rgb="FFFF9900"/>
        <rFont val="Arial"/>
        <family val="2"/>
        <charset val="161"/>
      </rPr>
      <t>εννιαπλάσιο</t>
    </r>
    <r>
      <rPr>
        <sz val="10"/>
        <color indexed="43"/>
        <rFont val="Arial"/>
        <family val="2"/>
      </rPr>
      <t xml:space="preserve"> όγκο νερού. Από όλα αυτά συνάγεται, ότι ένα υδατικό διάλυμα του άλατος </t>
    </r>
    <r>
      <rPr>
        <b/>
        <sz val="10"/>
        <color rgb="FFFF9900"/>
        <rFont val="Arial"/>
        <family val="2"/>
        <charset val="161"/>
      </rPr>
      <t>NaA,</t>
    </r>
    <r>
      <rPr>
        <sz val="10"/>
        <color indexed="43"/>
        <rFont val="Arial"/>
        <family val="2"/>
      </rPr>
      <t xml:space="preserve"> συγκέντρωσης </t>
    </r>
    <r>
      <rPr>
        <b/>
        <sz val="10"/>
        <color rgb="FFFF9900"/>
        <rFont val="Arial"/>
        <family val="2"/>
        <charset val="161"/>
      </rPr>
      <t>0,1Μ</t>
    </r>
    <r>
      <rPr>
        <sz val="10"/>
        <color indexed="43"/>
        <rFont val="Arial"/>
        <family val="2"/>
      </rPr>
      <t xml:space="preserve"> θα έχει </t>
    </r>
    <r>
      <rPr>
        <b/>
        <sz val="10"/>
        <color indexed="52"/>
        <rFont val="Arial"/>
        <family val="2"/>
        <charset val="161"/>
      </rPr>
      <t>pH</t>
    </r>
    <r>
      <rPr>
        <sz val="10"/>
        <color indexed="43"/>
        <rFont val="Arial"/>
        <family val="2"/>
      </rPr>
      <t xml:space="preserve"> ίσο με…</t>
    </r>
  </si>
  <si>
    <r>
      <t xml:space="preserve">Στους </t>
    </r>
    <r>
      <rPr>
        <b/>
        <sz val="10"/>
        <color indexed="52"/>
        <rFont val="Arial"/>
        <family val="2"/>
        <charset val="161"/>
      </rPr>
      <t>25°C</t>
    </r>
    <r>
      <rPr>
        <sz val="10"/>
        <color indexed="43"/>
        <rFont val="Arial"/>
        <family val="2"/>
      </rPr>
      <t xml:space="preserve"> η </t>
    </r>
    <r>
      <rPr>
        <b/>
        <sz val="10"/>
        <color indexed="52"/>
        <rFont val="Arial"/>
        <family val="2"/>
        <charset val="161"/>
      </rPr>
      <t>ασθενής βάση Β</t>
    </r>
    <r>
      <rPr>
        <sz val="10"/>
        <color indexed="43"/>
        <rFont val="Arial"/>
        <family val="2"/>
      </rPr>
      <t xml:space="preserve"> χαρακτηρίζεται από </t>
    </r>
    <r>
      <rPr>
        <b/>
        <sz val="10"/>
        <color indexed="52"/>
        <rFont val="Arial"/>
        <family val="2"/>
        <charset val="161"/>
      </rPr>
      <t>σταθερά ιοντισμού</t>
    </r>
    <r>
      <rPr>
        <sz val="10"/>
        <color indexed="52"/>
        <rFont val="Arial"/>
        <family val="2"/>
        <charset val="161"/>
      </rPr>
      <t xml:space="preserve"> </t>
    </r>
    <r>
      <rPr>
        <b/>
        <sz val="10"/>
        <color indexed="52"/>
        <rFont val="Arial"/>
        <family val="2"/>
        <charset val="161"/>
      </rPr>
      <t>K</t>
    </r>
    <r>
      <rPr>
        <b/>
        <vertAlign val="subscript"/>
        <sz val="10"/>
        <color indexed="52"/>
        <rFont val="Arial"/>
        <family val="2"/>
        <charset val="161"/>
      </rPr>
      <t>b</t>
    </r>
    <r>
      <rPr>
        <b/>
        <sz val="10"/>
        <color indexed="52"/>
        <rFont val="Arial"/>
        <family val="2"/>
        <charset val="161"/>
      </rPr>
      <t>=10</t>
    </r>
    <r>
      <rPr>
        <b/>
        <vertAlign val="superscript"/>
        <sz val="10"/>
        <color indexed="52"/>
        <rFont val="Arial"/>
        <family val="2"/>
        <charset val="161"/>
      </rPr>
      <t>–6</t>
    </r>
    <r>
      <rPr>
        <b/>
        <sz val="10"/>
        <color indexed="52"/>
        <rFont val="Arial"/>
        <family val="2"/>
        <charset val="161"/>
      </rPr>
      <t>.</t>
    </r>
    <r>
      <rPr>
        <sz val="10"/>
        <color indexed="52"/>
        <rFont val="Arial"/>
        <family val="2"/>
        <charset val="161"/>
      </rPr>
      <t xml:space="preserve"> </t>
    </r>
    <r>
      <rPr>
        <sz val="10"/>
        <color indexed="43"/>
        <rFont val="Arial"/>
        <family val="2"/>
      </rPr>
      <t xml:space="preserve">Ένα διάλυμα της βάσης αυτής υφίσταται </t>
    </r>
    <r>
      <rPr>
        <b/>
        <sz val="10"/>
        <color indexed="52"/>
        <rFont val="Arial"/>
        <family val="2"/>
        <charset val="161"/>
      </rPr>
      <t>ά-πειρη αραίωση.</t>
    </r>
    <r>
      <rPr>
        <sz val="10"/>
        <color indexed="43"/>
        <rFont val="Arial"/>
        <family val="2"/>
      </rPr>
      <t xml:space="preserve"> Για το </t>
    </r>
    <r>
      <rPr>
        <b/>
        <sz val="10"/>
        <color indexed="52"/>
        <rFont val="Arial"/>
        <family val="2"/>
        <charset val="161"/>
      </rPr>
      <t>βαθμό ιοντισμού a</t>
    </r>
    <r>
      <rPr>
        <sz val="10"/>
        <color indexed="43"/>
        <rFont val="Arial"/>
        <family val="2"/>
      </rPr>
      <t xml:space="preserve"> της βάσης στο </t>
    </r>
    <r>
      <rPr>
        <b/>
        <sz val="10"/>
        <color indexed="52"/>
        <rFont val="Arial"/>
        <family val="2"/>
        <charset val="161"/>
      </rPr>
      <t>α-ραιωμένο διάλυμα</t>
    </r>
    <r>
      <rPr>
        <sz val="10"/>
        <color indexed="43"/>
        <rFont val="Arial"/>
        <family val="2"/>
      </rPr>
      <t xml:space="preserve"> που σχηματίζεται, στους </t>
    </r>
    <r>
      <rPr>
        <b/>
        <sz val="10"/>
        <color indexed="52"/>
        <rFont val="Arial"/>
        <family val="2"/>
        <charset val="161"/>
      </rPr>
      <t>25°C,</t>
    </r>
    <r>
      <rPr>
        <sz val="10"/>
        <color indexed="43"/>
        <rFont val="Arial"/>
        <family val="2"/>
      </rPr>
      <t xml:space="preserve"> ισχύει ότι:</t>
    </r>
  </si>
  <si>
    <t xml:space="preserve"> IΔpHI=0,3</t>
  </si>
  <si>
    <r>
      <t xml:space="preserve">ΕΠΑΝΑΛΗΠΤΙΚΟ TEST ΣΤΗΝ ΙΟΝΤΙΚΗ ΙΣΟΡΡΟΠΙΑ II
</t>
    </r>
    <r>
      <rPr>
        <b/>
        <sz val="12"/>
        <color indexed="43"/>
        <rFont val="Arial"/>
        <family val="2"/>
        <charset val="161"/>
      </rPr>
      <t>(σε υδατικά διαλύματα ασθενών οξέων και βάσεων)</t>
    </r>
  </si>
  <si>
    <r>
      <t>Στις ασκήσεις που ακολουθούν, να συμπληρωθούν κατάλληλα τα κελιά που έχουν πορτοκαλί χρώμα,</t>
    </r>
    <r>
      <rPr>
        <b/>
        <sz val="10"/>
        <color indexed="43"/>
        <rFont val="Arial"/>
        <family val="2"/>
      </rPr>
      <t xml:space="preserve"> </t>
    </r>
    <r>
      <rPr>
        <sz val="10"/>
        <color indexed="43"/>
        <rFont val="Arial"/>
        <family val="2"/>
      </rPr>
      <t>με τις ζητούμενες τιμές</t>
    </r>
    <r>
      <rPr>
        <b/>
        <sz val="10"/>
        <color indexed="43"/>
        <rFont val="Arial"/>
        <family val="2"/>
      </rPr>
      <t xml:space="preserve"> </t>
    </r>
    <r>
      <rPr>
        <b/>
        <sz val="10"/>
        <color indexed="52"/>
        <rFont val="Arial"/>
        <family val="2"/>
        <charset val="161"/>
      </rPr>
      <t>pH.</t>
    </r>
    <r>
      <rPr>
        <sz val="10"/>
        <color indexed="43"/>
        <rFont val="Arial"/>
        <family val="2"/>
      </rPr>
      <t xml:space="preserve"> 
Να σημειωθεί ότι όλες οι ζητούμενες τιμές είναι </t>
    </r>
    <r>
      <rPr>
        <b/>
        <sz val="10"/>
        <color indexed="52"/>
        <rFont val="Arial"/>
        <family val="2"/>
        <charset val="161"/>
      </rPr>
      <t>ακέραιες.</t>
    </r>
    <r>
      <rPr>
        <sz val="10"/>
        <color indexed="43"/>
        <rFont val="Arial"/>
        <family val="2"/>
      </rPr>
      <t xml:space="preserve"> </t>
    </r>
  </si>
  <si>
    <r>
      <t xml:space="preserve">Η σταθερά ιοντισμού πρέπει να έχει τη μορφή δύναμης του </t>
    </r>
    <r>
      <rPr>
        <sz val="10"/>
        <color rgb="FFFF9900"/>
        <rFont val="Arial"/>
        <family val="2"/>
        <charset val="161"/>
      </rPr>
      <t>10,</t>
    </r>
    <r>
      <rPr>
        <sz val="10"/>
        <color indexed="43"/>
        <rFont val="Arial"/>
        <family val="2"/>
        <charset val="161"/>
      </rPr>
      <t xml:space="preserve"> για παράδειγ-μα... </t>
    </r>
    <r>
      <rPr>
        <b/>
        <sz val="10"/>
        <color rgb="FFFF9900"/>
        <rFont val="Arial"/>
        <family val="2"/>
        <charset val="161"/>
      </rPr>
      <t>"β·10^–ν",</t>
    </r>
    <r>
      <rPr>
        <sz val="10"/>
        <color indexed="43"/>
        <rFont val="Arial"/>
        <family val="2"/>
        <charset val="161"/>
      </rPr>
      <t xml:space="preserve"> </t>
    </r>
    <r>
      <rPr>
        <b/>
        <sz val="10"/>
        <color rgb="FFFF9900"/>
        <rFont val="Arial"/>
        <family val="2"/>
        <charset val="161"/>
      </rPr>
      <t>(β,ν:ακέραιοι</t>
    </r>
    <r>
      <rPr>
        <sz val="10"/>
        <color indexed="43"/>
        <rFont val="Arial"/>
        <family val="2"/>
        <charset val="161"/>
      </rPr>
      <t xml:space="preserve"> και για το σύμβολο του πολλαπλασιασμού να χρησιμοποιηθεί ο συνδυασμός πλήκτρων </t>
    </r>
    <r>
      <rPr>
        <b/>
        <sz val="10"/>
        <color rgb="FFFF9900"/>
        <rFont val="Arial"/>
        <family val="2"/>
        <charset val="161"/>
      </rPr>
      <t>"Alt 0183",</t>
    </r>
    <r>
      <rPr>
        <sz val="10"/>
        <color indexed="43"/>
        <rFont val="Arial"/>
        <family val="2"/>
        <charset val="161"/>
      </rPr>
      <t xml:space="preserve"> από το αριθμητικό τμήμα του πληκτρολόγιου, ή το </t>
    </r>
    <r>
      <rPr>
        <b/>
        <sz val="10"/>
        <color rgb="FFFF9900"/>
        <rFont val="Arial"/>
        <family val="2"/>
        <charset val="161"/>
      </rPr>
      <t>λατινικό "x").</t>
    </r>
    <r>
      <rPr>
        <sz val="10"/>
        <color indexed="43"/>
        <rFont val="Arial"/>
        <family val="2"/>
        <charset val="161"/>
      </rPr>
      <t xml:space="preserve"> Για τα </t>
    </r>
    <r>
      <rPr>
        <b/>
        <sz val="10"/>
        <color rgb="FFFF9900"/>
        <rFont val="Arial"/>
        <family val="2"/>
        <charset val="161"/>
      </rPr>
      <t>C</t>
    </r>
    <r>
      <rPr>
        <sz val="10"/>
        <color indexed="43"/>
        <rFont val="Arial"/>
        <family val="2"/>
        <charset val="161"/>
      </rPr>
      <t xml:space="preserve"> και </t>
    </r>
    <r>
      <rPr>
        <b/>
        <sz val="10"/>
        <color rgb="FFFF9900"/>
        <rFont val="Arial"/>
        <family val="2"/>
        <charset val="161"/>
      </rPr>
      <t>a,</t>
    </r>
    <r>
      <rPr>
        <sz val="10"/>
        <color indexed="43"/>
        <rFont val="Arial"/>
        <family val="2"/>
        <charset val="161"/>
      </rPr>
      <t xml:space="preserve"> οι απαντήσεις πρέπει να έχουν απλή δεκαδική μορφή, όσο μικρή και αν είναι η τιμή τους, </t>
    </r>
    <r>
      <rPr>
        <b/>
        <sz val="10"/>
        <color rgb="FFFF9900"/>
        <rFont val="Arial"/>
        <family val="2"/>
        <charset val="161"/>
      </rPr>
      <t>χωρίς</t>
    </r>
    <r>
      <rPr>
        <sz val="10"/>
        <color indexed="43"/>
        <rFont val="Arial"/>
        <family val="2"/>
        <charset val="161"/>
      </rPr>
      <t xml:space="preserve"> το γράμμα </t>
    </r>
    <r>
      <rPr>
        <b/>
        <sz val="10"/>
        <color rgb="FFFF9900"/>
        <rFont val="Arial"/>
        <family val="2"/>
        <charset val="161"/>
      </rPr>
      <t>"Μ"</t>
    </r>
    <r>
      <rPr>
        <sz val="10"/>
        <color indexed="43"/>
        <rFont val="Arial"/>
        <family val="2"/>
        <charset val="161"/>
      </rPr>
      <t xml:space="preserve"> για το </t>
    </r>
    <r>
      <rPr>
        <b/>
        <sz val="10"/>
        <color rgb="FFFF9900"/>
        <rFont val="Arial"/>
        <family val="2"/>
        <charset val="161"/>
      </rPr>
      <t xml:space="preserve">C, </t>
    </r>
    <r>
      <rPr>
        <sz val="10"/>
        <color indexed="43"/>
        <rFont val="Arial"/>
        <family val="2"/>
        <charset val="161"/>
      </rPr>
      <t xml:space="preserve">δηλαδή να είναι όπως οι τιμές των κελιών </t>
    </r>
    <r>
      <rPr>
        <b/>
        <sz val="10"/>
        <color rgb="FFFF9900"/>
        <rFont val="Arial"/>
        <family val="2"/>
        <charset val="161"/>
      </rPr>
      <t>F98</t>
    </r>
    <r>
      <rPr>
        <sz val="10"/>
        <color indexed="43"/>
        <rFont val="Arial"/>
        <family val="2"/>
        <charset val="161"/>
      </rPr>
      <t xml:space="preserve"> και </t>
    </r>
    <r>
      <rPr>
        <b/>
        <sz val="10"/>
        <color rgb="FFFF9900"/>
        <rFont val="Arial"/>
        <family val="2"/>
        <charset val="161"/>
      </rPr>
      <t>F100.</t>
    </r>
    <r>
      <rPr>
        <sz val="10"/>
        <color indexed="43"/>
        <rFont val="Arial"/>
        <family val="2"/>
        <charset val="161"/>
      </rPr>
      <t xml:space="preserve"> </t>
    </r>
  </si>
  <si>
    <r>
      <t xml:space="preserve">αραίωση σε </t>
    </r>
    <r>
      <rPr>
        <b/>
        <sz val="10"/>
        <color rgb="FFFFFF99"/>
        <rFont val="Arial"/>
        <family val="2"/>
      </rPr>
      <t>τετραπλάσιο</t>
    </r>
    <r>
      <rPr>
        <sz val="10"/>
        <color rgb="FFFFFF99"/>
        <rFont val="Arial"/>
        <family val="2"/>
      </rPr>
      <t xml:space="preserve"> τελικό όγκο </t>
    </r>
    <r>
      <rPr>
        <b/>
        <sz val="10"/>
        <color rgb="FFFFFF99"/>
        <rFont val="Arial"/>
        <family val="2"/>
      </rPr>
      <t>(V</t>
    </r>
    <r>
      <rPr>
        <b/>
        <vertAlign val="subscript"/>
        <sz val="10"/>
        <color rgb="FFFFFF99"/>
        <rFont val="Arial"/>
        <family val="2"/>
      </rPr>
      <t>τελ.</t>
    </r>
    <r>
      <rPr>
        <b/>
        <sz val="10"/>
        <color rgb="FFFFFF99"/>
        <rFont val="Arial"/>
        <family val="2"/>
      </rPr>
      <t>=4·V</t>
    </r>
    <r>
      <rPr>
        <b/>
        <vertAlign val="subscript"/>
        <sz val="10"/>
        <color rgb="FFFFFF99"/>
        <rFont val="Arial"/>
        <family val="2"/>
      </rPr>
      <t>αρχ.</t>
    </r>
    <r>
      <rPr>
        <b/>
        <sz val="10"/>
        <color rgb="FFFFFF99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</si>
</sst>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0" x14ac:knownFonts="1">
    <font>
      <sz val="10"/>
      <name val="Arial"/>
      <charset val="161"/>
    </font>
    <font>
      <sz val="10"/>
      <name val="Arial"/>
      <family val="2"/>
      <charset val="161"/>
    </font>
    <font>
      <b/>
      <sz val="16"/>
      <color indexed="43"/>
      <name val="Arial"/>
      <family val="2"/>
      <charset val="161"/>
    </font>
    <font>
      <sz val="10"/>
      <color indexed="43"/>
      <name val="Arial"/>
      <family val="2"/>
      <charset val="161"/>
    </font>
    <font>
      <sz val="10"/>
      <color indexed="43"/>
      <name val="Arial"/>
      <family val="2"/>
    </font>
    <font>
      <b/>
      <sz val="10"/>
      <color indexed="52"/>
      <name val="Arial"/>
      <family val="2"/>
      <charset val="161"/>
    </font>
    <font>
      <b/>
      <sz val="10"/>
      <color indexed="43"/>
      <name val="Arial"/>
      <family val="2"/>
    </font>
    <font>
      <b/>
      <vertAlign val="subscript"/>
      <sz val="10"/>
      <color indexed="52"/>
      <name val="Arial"/>
      <family val="2"/>
      <charset val="161"/>
    </font>
    <font>
      <sz val="10"/>
      <color indexed="52"/>
      <name val="Arial"/>
      <family val="2"/>
      <charset val="161"/>
    </font>
    <font>
      <b/>
      <sz val="10"/>
      <color indexed="10"/>
      <name val="Arial"/>
      <family val="2"/>
      <charset val="161"/>
    </font>
    <font>
      <sz val="10"/>
      <color indexed="8"/>
      <name val="Arial"/>
      <family val="2"/>
    </font>
    <font>
      <b/>
      <sz val="10"/>
      <color indexed="51"/>
      <name val="Arial"/>
      <family val="2"/>
      <charset val="161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43"/>
      <name val="Arial"/>
      <family val="2"/>
    </font>
    <font>
      <b/>
      <vertAlign val="subscript"/>
      <sz val="10"/>
      <color indexed="43"/>
      <name val="Arial"/>
      <family val="2"/>
    </font>
    <font>
      <b/>
      <sz val="11"/>
      <color indexed="52"/>
      <name val="Arial"/>
      <family val="2"/>
      <charset val="161"/>
    </font>
    <font>
      <b/>
      <vertAlign val="superscript"/>
      <sz val="10"/>
      <color indexed="43"/>
      <name val="Arial"/>
      <family val="2"/>
    </font>
    <font>
      <sz val="24"/>
      <color indexed="43"/>
      <name val="Wingdings"/>
      <charset val="2"/>
    </font>
    <font>
      <b/>
      <sz val="18"/>
      <color indexed="8"/>
      <name val="Arial"/>
      <family val="2"/>
    </font>
    <font>
      <b/>
      <sz val="16"/>
      <color indexed="43"/>
      <name val="Arial"/>
      <family val="2"/>
    </font>
    <font>
      <b/>
      <vertAlign val="superscript"/>
      <sz val="10"/>
      <color indexed="52"/>
      <name val="Arial"/>
      <family val="2"/>
      <charset val="161"/>
    </font>
    <font>
      <sz val="10"/>
      <color indexed="16"/>
      <name val="Arial"/>
      <family val="2"/>
    </font>
    <font>
      <b/>
      <sz val="12"/>
      <color indexed="8"/>
      <name val="Arial"/>
      <family val="2"/>
    </font>
    <font>
      <b/>
      <sz val="10"/>
      <color indexed="52"/>
      <name val="Arial"/>
      <family val="2"/>
    </font>
    <font>
      <b/>
      <sz val="18"/>
      <color indexed="43"/>
      <name val="Arial"/>
      <family val="2"/>
    </font>
    <font>
      <b/>
      <sz val="11"/>
      <color indexed="10"/>
      <name val="Wingdings 3"/>
      <family val="1"/>
      <charset val="2"/>
    </font>
    <font>
      <b/>
      <sz val="16"/>
      <color indexed="8"/>
      <name val="Arial"/>
      <family val="2"/>
    </font>
    <font>
      <vertAlign val="subscript"/>
      <sz val="10"/>
      <color indexed="43"/>
      <name val="Arial"/>
      <family val="2"/>
    </font>
    <font>
      <b/>
      <vertAlign val="subscript"/>
      <sz val="11"/>
      <color indexed="52"/>
      <name val="Arial"/>
      <family val="2"/>
      <charset val="161"/>
    </font>
    <font>
      <b/>
      <vertAlign val="subscript"/>
      <sz val="11"/>
      <color indexed="43"/>
      <name val="Arial"/>
      <family val="2"/>
    </font>
    <font>
      <b/>
      <sz val="12"/>
      <color indexed="43"/>
      <name val="Arial"/>
      <family val="2"/>
    </font>
    <font>
      <b/>
      <sz val="12"/>
      <color indexed="10"/>
      <name val="Wingdings 3"/>
      <family val="1"/>
      <charset val="2"/>
    </font>
    <font>
      <sz val="8"/>
      <color indexed="43"/>
      <name val="Arial"/>
      <family val="2"/>
    </font>
    <font>
      <sz val="8"/>
      <color indexed="8"/>
      <name val="Tahoma"/>
      <family val="2"/>
      <charset val="161"/>
    </font>
    <font>
      <b/>
      <sz val="8"/>
      <color indexed="8"/>
      <name val="Tahoma"/>
      <family val="2"/>
      <charset val="161"/>
    </font>
    <font>
      <b/>
      <sz val="12"/>
      <color indexed="10"/>
      <name val="Arial"/>
      <family val="2"/>
    </font>
    <font>
      <sz val="9"/>
      <color indexed="43"/>
      <name val="Arial"/>
      <family val="2"/>
    </font>
    <font>
      <b/>
      <sz val="8"/>
      <color indexed="43"/>
      <name val="Arial"/>
      <family val="2"/>
    </font>
    <font>
      <vertAlign val="subscript"/>
      <sz val="9"/>
      <color indexed="43"/>
      <name val="Arial"/>
      <family val="2"/>
    </font>
    <font>
      <b/>
      <sz val="11"/>
      <color indexed="52"/>
      <name val="Arial"/>
      <family val="2"/>
      <charset val="161"/>
    </font>
    <font>
      <b/>
      <sz val="11"/>
      <color indexed="10"/>
      <name val="Arial"/>
      <family val="2"/>
      <charset val="161"/>
    </font>
    <font>
      <b/>
      <vertAlign val="superscript"/>
      <sz val="11"/>
      <color indexed="52"/>
      <name val="Arial"/>
      <family val="2"/>
      <charset val="161"/>
    </font>
    <font>
      <vertAlign val="superscript"/>
      <sz val="11"/>
      <color indexed="52"/>
      <name val="Arial"/>
      <family val="2"/>
      <charset val="161"/>
    </font>
    <font>
      <sz val="10"/>
      <color indexed="8"/>
      <name val="Arial"/>
      <family val="2"/>
      <charset val="161"/>
    </font>
    <font>
      <sz val="18"/>
      <color indexed="43"/>
      <name val="Comic Sans MS"/>
      <family val="4"/>
      <charset val="161"/>
    </font>
    <font>
      <b/>
      <sz val="18"/>
      <color indexed="43"/>
      <name val="Wingdings"/>
      <charset val="2"/>
    </font>
    <font>
      <b/>
      <sz val="10"/>
      <color indexed="43"/>
      <name val="Comic Sans MS"/>
      <family val="4"/>
      <charset val="161"/>
    </font>
    <font>
      <sz val="10"/>
      <color indexed="13"/>
      <name val="Arial"/>
      <family val="2"/>
      <charset val="161"/>
    </font>
    <font>
      <b/>
      <sz val="18"/>
      <color indexed="53"/>
      <name val="Arial"/>
      <family val="2"/>
    </font>
    <font>
      <sz val="9"/>
      <color indexed="53"/>
      <name val="Arial"/>
      <family val="2"/>
    </font>
    <font>
      <sz val="11"/>
      <name val="Arial"/>
      <family val="2"/>
      <charset val="161"/>
    </font>
    <font>
      <u/>
      <sz val="10"/>
      <color indexed="12"/>
      <name val="Arial"/>
      <family val="2"/>
      <charset val="161"/>
    </font>
    <font>
      <u/>
      <sz val="10"/>
      <color indexed="43"/>
      <name val="Arial"/>
      <family val="2"/>
      <charset val="161"/>
    </font>
    <font>
      <b/>
      <sz val="10"/>
      <color rgb="FFFF9900"/>
      <name val="Arial"/>
      <family val="2"/>
      <charset val="161"/>
    </font>
    <font>
      <b/>
      <sz val="10"/>
      <color rgb="FF0070C0"/>
      <name val="Arial"/>
      <family val="2"/>
      <charset val="161"/>
    </font>
    <font>
      <sz val="10"/>
      <color rgb="FFFF9900"/>
      <name val="Arial"/>
      <family val="2"/>
      <charset val="161"/>
    </font>
    <font>
      <b/>
      <vertAlign val="subscript"/>
      <sz val="10"/>
      <color rgb="FFFF9900"/>
      <name val="Arial"/>
      <family val="2"/>
      <charset val="161"/>
    </font>
    <font>
      <sz val="10"/>
      <color rgb="FFFFFF99"/>
      <name val="Arial"/>
      <family val="2"/>
    </font>
    <font>
      <sz val="11"/>
      <color rgb="FFFFFF99"/>
      <name val="Wingdings"/>
      <charset val="2"/>
    </font>
    <font>
      <sz val="10"/>
      <color rgb="FFFFFF99"/>
      <name val="Arial"/>
      <family val="2"/>
      <charset val="161"/>
    </font>
    <font>
      <sz val="11"/>
      <color rgb="FFFFFF99"/>
      <name val="Arial"/>
      <family val="2"/>
      <charset val="161"/>
    </font>
    <font>
      <b/>
      <sz val="18"/>
      <color rgb="FFFFFF99"/>
      <name val="Arial"/>
      <family val="2"/>
    </font>
    <font>
      <b/>
      <sz val="16"/>
      <color rgb="FFFFFF99"/>
      <name val="Arial"/>
      <family val="2"/>
    </font>
    <font>
      <b/>
      <sz val="12"/>
      <color indexed="43"/>
      <name val="Arial"/>
      <family val="2"/>
      <charset val="161"/>
    </font>
    <font>
      <sz val="10"/>
      <color theme="1"/>
      <name val="Arial"/>
      <family val="2"/>
    </font>
    <font>
      <sz val="10"/>
      <color rgb="FF800000"/>
      <name val="Arial"/>
      <family val="2"/>
    </font>
    <font>
      <sz val="10"/>
      <color rgb="FF800000"/>
      <name val="Arial"/>
      <family val="2"/>
      <charset val="161"/>
    </font>
    <font>
      <b/>
      <sz val="10"/>
      <color rgb="FFFFFF99"/>
      <name val="Arial"/>
      <family val="2"/>
    </font>
    <font>
      <b/>
      <vertAlign val="subscript"/>
      <sz val="10"/>
      <color rgb="FFFFFF9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333300"/>
        <bgColor indexed="64"/>
      </patternFill>
    </fill>
  </fills>
  <borders count="56">
    <border>
      <left/>
      <right/>
      <top/>
      <bottom/>
      <diagonal/>
    </border>
    <border>
      <left style="thin">
        <color indexed="5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3"/>
      </top>
      <bottom style="thin">
        <color indexed="53"/>
      </bottom>
      <diagonal/>
    </border>
    <border>
      <left/>
      <right style="thin">
        <color indexed="43"/>
      </right>
      <top/>
      <bottom/>
      <diagonal/>
    </border>
    <border>
      <left style="thin">
        <color indexed="53"/>
      </left>
      <right/>
      <top/>
      <bottom style="medium">
        <color indexed="53"/>
      </bottom>
      <diagonal/>
    </border>
    <border>
      <left style="thin">
        <color indexed="43"/>
      </left>
      <right style="thin">
        <color indexed="43"/>
      </right>
      <top style="thin">
        <color indexed="43"/>
      </top>
      <bottom style="thin">
        <color indexed="43"/>
      </bottom>
      <diagonal/>
    </border>
    <border>
      <left style="thin">
        <color indexed="53"/>
      </left>
      <right/>
      <top style="medium">
        <color indexed="53"/>
      </top>
      <bottom/>
      <diagonal/>
    </border>
    <border>
      <left/>
      <right/>
      <top style="medium">
        <color indexed="53"/>
      </top>
      <bottom/>
      <diagonal/>
    </border>
    <border>
      <left/>
      <right style="thin">
        <color indexed="53"/>
      </right>
      <top style="medium">
        <color indexed="53"/>
      </top>
      <bottom/>
      <diagonal/>
    </border>
    <border>
      <left/>
      <right style="thin">
        <color indexed="51"/>
      </right>
      <top/>
      <bottom/>
      <diagonal/>
    </border>
    <border>
      <left style="thick">
        <color indexed="52"/>
      </left>
      <right/>
      <top/>
      <bottom/>
      <diagonal/>
    </border>
    <border>
      <left/>
      <right style="thick">
        <color indexed="52"/>
      </right>
      <top/>
      <bottom/>
      <diagonal/>
    </border>
    <border>
      <left style="thick">
        <color indexed="52"/>
      </left>
      <right/>
      <top/>
      <bottom style="thick">
        <color indexed="52"/>
      </bottom>
      <diagonal/>
    </border>
    <border>
      <left/>
      <right style="thick">
        <color indexed="52"/>
      </right>
      <top/>
      <bottom style="thick">
        <color indexed="52"/>
      </bottom>
      <diagonal/>
    </border>
    <border>
      <left style="double">
        <color indexed="43"/>
      </left>
      <right style="double">
        <color indexed="43"/>
      </right>
      <top style="double">
        <color indexed="43"/>
      </top>
      <bottom style="double">
        <color indexed="43"/>
      </bottom>
      <diagonal/>
    </border>
    <border>
      <left/>
      <right/>
      <top/>
      <bottom style="thick">
        <color indexed="52"/>
      </bottom>
      <diagonal/>
    </border>
    <border>
      <left style="thin">
        <color indexed="43"/>
      </left>
      <right/>
      <top style="thin">
        <color indexed="43"/>
      </top>
      <bottom style="thin">
        <color indexed="43"/>
      </bottom>
      <diagonal/>
    </border>
    <border>
      <left/>
      <right/>
      <top style="thin">
        <color indexed="43"/>
      </top>
      <bottom style="thin">
        <color indexed="43"/>
      </bottom>
      <diagonal/>
    </border>
    <border>
      <left/>
      <right style="thin">
        <color indexed="43"/>
      </right>
      <top style="thin">
        <color indexed="43"/>
      </top>
      <bottom style="thin">
        <color indexed="43"/>
      </bottom>
      <diagonal/>
    </border>
    <border diagonalUp="1" diagonalDown="1">
      <left style="thin">
        <color indexed="43"/>
      </left>
      <right style="thin">
        <color indexed="43"/>
      </right>
      <top style="thin">
        <color indexed="43"/>
      </top>
      <bottom style="thin">
        <color indexed="43"/>
      </bottom>
      <diagonal style="thin">
        <color indexed="43"/>
      </diagonal>
    </border>
    <border>
      <left style="thin">
        <color indexed="43"/>
      </left>
      <right/>
      <top style="thin">
        <color indexed="43"/>
      </top>
      <bottom/>
      <diagonal/>
    </border>
    <border>
      <left/>
      <right/>
      <top style="thin">
        <color indexed="43"/>
      </top>
      <bottom/>
      <diagonal/>
    </border>
    <border>
      <left/>
      <right style="thin">
        <color indexed="43"/>
      </right>
      <top style="thin">
        <color indexed="43"/>
      </top>
      <bottom/>
      <diagonal/>
    </border>
    <border>
      <left/>
      <right/>
      <top style="thin">
        <color indexed="53"/>
      </top>
      <bottom/>
      <diagonal/>
    </border>
    <border>
      <left/>
      <right style="thin">
        <color indexed="53"/>
      </right>
      <top style="thin">
        <color indexed="53"/>
      </top>
      <bottom style="thin">
        <color indexed="5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 style="medium">
        <color indexed="53"/>
      </right>
      <top/>
      <bottom/>
      <diagonal/>
    </border>
    <border>
      <left style="medium">
        <color indexed="53"/>
      </left>
      <right style="medium">
        <color indexed="53"/>
      </right>
      <top/>
      <bottom style="medium">
        <color indexed="53"/>
      </bottom>
      <diagonal/>
    </border>
    <border>
      <left style="thin">
        <color indexed="43"/>
      </left>
      <right style="thin">
        <color indexed="43"/>
      </right>
      <top style="thin">
        <color indexed="43"/>
      </top>
      <bottom/>
      <diagonal/>
    </border>
    <border>
      <left style="thin">
        <color indexed="43"/>
      </left>
      <right style="thin">
        <color indexed="43"/>
      </right>
      <top/>
      <bottom style="thin">
        <color indexed="4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/>
      <diagonal/>
    </border>
    <border>
      <left style="thin">
        <color indexed="53"/>
      </left>
      <right style="medium">
        <color indexed="53"/>
      </right>
      <top/>
      <bottom/>
      <diagonal/>
    </border>
    <border>
      <left style="thin">
        <color indexed="53"/>
      </left>
      <right style="medium">
        <color indexed="53"/>
      </right>
      <top/>
      <bottom style="medium">
        <color indexed="53"/>
      </bottom>
      <diagonal/>
    </border>
    <border>
      <left style="thin">
        <color indexed="43"/>
      </left>
      <right style="thin">
        <color indexed="43"/>
      </right>
      <top/>
      <bottom/>
      <diagonal/>
    </border>
    <border>
      <left/>
      <right style="thin">
        <color indexed="53"/>
      </right>
      <top/>
      <bottom/>
      <diagonal/>
    </border>
    <border>
      <left style="thin">
        <color indexed="43"/>
      </left>
      <right/>
      <top/>
      <bottom/>
      <diagonal/>
    </border>
    <border>
      <left style="thin">
        <color indexed="43"/>
      </left>
      <right/>
      <top/>
      <bottom style="thin">
        <color indexed="43"/>
      </bottom>
      <diagonal/>
    </border>
    <border>
      <left/>
      <right/>
      <top/>
      <bottom style="thin">
        <color indexed="53"/>
      </bottom>
      <diagonal/>
    </border>
    <border>
      <left style="thin">
        <color indexed="53"/>
      </left>
      <right/>
      <top style="thin">
        <color indexed="53"/>
      </top>
      <bottom/>
      <diagonal/>
    </border>
    <border>
      <left/>
      <right style="thin">
        <color indexed="53"/>
      </right>
      <top style="thin">
        <color indexed="53"/>
      </top>
      <bottom/>
      <diagonal/>
    </border>
    <border>
      <left style="thin">
        <color indexed="53"/>
      </left>
      <right/>
      <top/>
      <bottom style="thin">
        <color indexed="53"/>
      </bottom>
      <diagonal/>
    </border>
    <border>
      <left/>
      <right style="thin">
        <color indexed="53"/>
      </right>
      <top/>
      <bottom style="thin">
        <color indexed="53"/>
      </bottom>
      <diagonal/>
    </border>
    <border diagonalUp="1" diagonalDown="1">
      <left style="double">
        <color indexed="43"/>
      </left>
      <right style="double">
        <color indexed="43"/>
      </right>
      <top style="double">
        <color indexed="43"/>
      </top>
      <bottom style="double">
        <color indexed="43"/>
      </bottom>
      <diagonal style="thin">
        <color indexed="43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43"/>
      </right>
      <top/>
      <bottom style="thin">
        <color indexed="43"/>
      </bottom>
      <diagonal/>
    </border>
    <border>
      <left/>
      <right/>
      <top/>
      <bottom style="thin">
        <color indexed="43"/>
      </bottom>
      <diagonal/>
    </border>
    <border>
      <left/>
      <right/>
      <top style="medium">
        <color rgb="FFFF6600"/>
      </top>
      <bottom/>
      <diagonal/>
    </border>
    <border>
      <left/>
      <right style="thin">
        <color indexed="53"/>
      </right>
      <top/>
      <bottom style="medium">
        <color rgb="FFFF6600"/>
      </bottom>
      <diagonal/>
    </border>
    <border>
      <left/>
      <right/>
      <top/>
      <bottom style="medium">
        <color rgb="FFFF66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</cellStyleXfs>
  <cellXfs count="214">
    <xf numFmtId="0" fontId="0" fillId="0" borderId="0" xfId="0"/>
    <xf numFmtId="0" fontId="3" fillId="2" borderId="0" xfId="0" applyFont="1" applyFill="1" applyBorder="1" applyProtection="1">
      <protection hidden="1"/>
    </xf>
    <xf numFmtId="0" fontId="3" fillId="3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4" borderId="0" xfId="0" applyFont="1" applyFill="1" applyBorder="1" applyProtection="1">
      <protection hidden="1"/>
    </xf>
    <xf numFmtId="0" fontId="3" fillId="2" borderId="1" xfId="0" applyFont="1" applyFill="1" applyBorder="1" applyProtection="1">
      <protection hidden="1"/>
    </xf>
    <xf numFmtId="0" fontId="5" fillId="4" borderId="0" xfId="0" applyFont="1" applyFill="1" applyBorder="1" applyAlignment="1" applyProtection="1">
      <alignment horizontal="right" vertical="center"/>
      <protection hidden="1"/>
    </xf>
    <xf numFmtId="0" fontId="10" fillId="4" borderId="0" xfId="0" applyFont="1" applyFill="1" applyProtection="1">
      <protection hidden="1"/>
    </xf>
    <xf numFmtId="0" fontId="11" fillId="4" borderId="2" xfId="0" applyFont="1" applyFill="1" applyBorder="1" applyAlignment="1" applyProtection="1">
      <alignment horizontal="right" vertical="center"/>
      <protection hidden="1"/>
    </xf>
    <xf numFmtId="0" fontId="4" fillId="4" borderId="0" xfId="0" applyFont="1" applyFill="1" applyProtection="1">
      <protection hidden="1"/>
    </xf>
    <xf numFmtId="0" fontId="22" fillId="2" borderId="3" xfId="0" applyFont="1" applyFill="1" applyBorder="1" applyProtection="1">
      <protection hidden="1"/>
    </xf>
    <xf numFmtId="0" fontId="11" fillId="4" borderId="4" xfId="0" applyFont="1" applyFill="1" applyBorder="1" applyAlignment="1" applyProtection="1">
      <alignment horizontal="right" vertical="center"/>
      <protection hidden="1"/>
    </xf>
    <xf numFmtId="0" fontId="3" fillId="2" borderId="5" xfId="0" applyFont="1" applyFill="1" applyBorder="1" applyProtection="1"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Protection="1">
      <protection hidden="1"/>
    </xf>
    <xf numFmtId="0" fontId="11" fillId="4" borderId="0" xfId="0" applyFont="1" applyFill="1" applyBorder="1" applyAlignment="1" applyProtection="1">
      <alignment horizontal="right" vertical="center"/>
      <protection hidden="1"/>
    </xf>
    <xf numFmtId="0" fontId="3" fillId="2" borderId="7" xfId="0" applyFont="1" applyFill="1" applyBorder="1" applyProtection="1">
      <protection hidden="1"/>
    </xf>
    <xf numFmtId="0" fontId="3" fillId="4" borderId="8" xfId="0" applyFont="1" applyFill="1" applyBorder="1" applyProtection="1">
      <protection hidden="1"/>
    </xf>
    <xf numFmtId="0" fontId="3" fillId="4" borderId="9" xfId="0" applyFont="1" applyFill="1" applyBorder="1" applyProtection="1">
      <protection hidden="1"/>
    </xf>
    <xf numFmtId="0" fontId="3" fillId="4" borderId="10" xfId="0" applyFont="1" applyFill="1" applyBorder="1" applyProtection="1">
      <protection hidden="1"/>
    </xf>
    <xf numFmtId="0" fontId="38" fillId="2" borderId="15" xfId="0" applyFont="1" applyFill="1" applyBorder="1" applyAlignment="1" applyProtection="1">
      <alignment horizontal="center" vertical="center"/>
      <protection hidden="1"/>
    </xf>
    <xf numFmtId="0" fontId="37" fillId="4" borderId="0" xfId="0" quotePrefix="1" applyFont="1" applyFill="1" applyBorder="1" applyAlignment="1" applyProtection="1">
      <alignment horizontal="center"/>
      <protection hidden="1"/>
    </xf>
    <xf numFmtId="0" fontId="37" fillId="4" borderId="0" xfId="0" applyFont="1" applyFill="1" applyBorder="1" applyAlignment="1" applyProtection="1">
      <alignment horizontal="center"/>
      <protection hidden="1"/>
    </xf>
    <xf numFmtId="0" fontId="40" fillId="6" borderId="17" xfId="0" applyFont="1" applyFill="1" applyBorder="1" applyAlignment="1" applyProtection="1">
      <alignment horizontal="center" vertical="center"/>
      <protection hidden="1"/>
    </xf>
    <xf numFmtId="0" fontId="41" fillId="6" borderId="18" xfId="0" applyFont="1" applyFill="1" applyBorder="1" applyAlignment="1" applyProtection="1">
      <alignment horizontal="center" vertical="center"/>
      <protection hidden="1"/>
    </xf>
    <xf numFmtId="0" fontId="40" fillId="6" borderId="18" xfId="0" applyFont="1" applyFill="1" applyBorder="1" applyAlignment="1" applyProtection="1">
      <alignment horizontal="center" vertical="center"/>
      <protection hidden="1"/>
    </xf>
    <xf numFmtId="0" fontId="26" fillId="6" borderId="18" xfId="0" applyFont="1" applyFill="1" applyBorder="1" applyAlignment="1" applyProtection="1">
      <alignment horizontal="center" vertical="center"/>
      <protection hidden="1"/>
    </xf>
    <xf numFmtId="0" fontId="40" fillId="6" borderId="19" xfId="0" applyFont="1" applyFill="1" applyBorder="1" applyAlignment="1" applyProtection="1">
      <alignment horizontal="center" vertical="center"/>
      <protection hidden="1"/>
    </xf>
    <xf numFmtId="0" fontId="40" fillId="6" borderId="21" xfId="0" applyFont="1" applyFill="1" applyBorder="1" applyAlignment="1" applyProtection="1">
      <alignment horizontal="center" vertical="center"/>
      <protection hidden="1"/>
    </xf>
    <xf numFmtId="0" fontId="41" fillId="6" borderId="22" xfId="0" applyFont="1" applyFill="1" applyBorder="1" applyAlignment="1" applyProtection="1">
      <alignment horizontal="center" vertical="center"/>
      <protection hidden="1"/>
    </xf>
    <xf numFmtId="0" fontId="40" fillId="6" borderId="22" xfId="0" applyFont="1" applyFill="1" applyBorder="1" applyAlignment="1" applyProtection="1">
      <alignment horizontal="center" vertical="center"/>
      <protection hidden="1"/>
    </xf>
    <xf numFmtId="0" fontId="26" fillId="6" borderId="22" xfId="0" applyFont="1" applyFill="1" applyBorder="1" applyAlignment="1" applyProtection="1">
      <alignment horizontal="center" vertical="center"/>
      <protection hidden="1"/>
    </xf>
    <xf numFmtId="0" fontId="40" fillId="6" borderId="23" xfId="0" applyFont="1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Protection="1">
      <protection hidden="1"/>
    </xf>
    <xf numFmtId="0" fontId="3" fillId="4" borderId="25" xfId="0" applyFont="1" applyFill="1" applyBorder="1" applyProtection="1">
      <protection hidden="1"/>
    </xf>
    <xf numFmtId="0" fontId="48" fillId="2" borderId="3" xfId="0" applyFont="1" applyFill="1" applyBorder="1" applyProtection="1"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5" xfId="0" applyNumberFormat="1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0" fontId="51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58" fillId="2" borderId="3" xfId="0" applyFont="1" applyFill="1" applyBorder="1" applyProtection="1">
      <protection hidden="1"/>
    </xf>
    <xf numFmtId="0" fontId="59" fillId="4" borderId="0" xfId="0" applyFont="1" applyFill="1" applyProtection="1">
      <protection hidden="1"/>
    </xf>
    <xf numFmtId="0" fontId="61" fillId="4" borderId="0" xfId="0" applyFont="1" applyFill="1" applyProtection="1">
      <protection hidden="1"/>
    </xf>
    <xf numFmtId="0" fontId="60" fillId="4" borderId="0" xfId="0" applyFont="1" applyFill="1" applyProtection="1">
      <protection hidden="1"/>
    </xf>
    <xf numFmtId="0" fontId="10" fillId="4" borderId="53" xfId="0" applyFont="1" applyFill="1" applyBorder="1" applyProtection="1">
      <protection hidden="1"/>
    </xf>
    <xf numFmtId="0" fontId="50" fillId="4" borderId="0" xfId="0" applyFont="1" applyFill="1" applyBorder="1" applyProtection="1">
      <protection hidden="1"/>
    </xf>
    <xf numFmtId="0" fontId="3" fillId="4" borderId="53" xfId="0" applyFont="1" applyFill="1" applyBorder="1" applyProtection="1">
      <protection hidden="1"/>
    </xf>
    <xf numFmtId="0" fontId="3" fillId="4" borderId="55" xfId="0" applyFont="1" applyFill="1" applyBorder="1" applyProtection="1">
      <protection hidden="1"/>
    </xf>
    <xf numFmtId="0" fontId="3" fillId="4" borderId="54" xfId="0" applyFont="1" applyFill="1" applyBorder="1" applyProtection="1">
      <protection hidden="1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0" fontId="49" fillId="3" borderId="0" xfId="0" applyFont="1" applyFill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3" fillId="7" borderId="20" xfId="0" applyFont="1" applyFill="1" applyBorder="1" applyAlignment="1" applyProtection="1">
      <alignment horizontal="center" vertical="center"/>
      <protection hidden="1"/>
    </xf>
    <xf numFmtId="0" fontId="62" fillId="4" borderId="0" xfId="0" applyFont="1" applyFill="1" applyAlignment="1" applyProtection="1">
      <alignment horizontal="center" vertical="center"/>
      <protection hidden="1"/>
    </xf>
    <xf numFmtId="0" fontId="12" fillId="3" borderId="17" xfId="0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49" fontId="12" fillId="3" borderId="6" xfId="0" applyNumberFormat="1" applyFont="1" applyFill="1" applyBorder="1" applyAlignment="1" applyProtection="1">
      <alignment horizontal="center" vertical="center"/>
      <protection locked="0"/>
    </xf>
    <xf numFmtId="0" fontId="65" fillId="4" borderId="0" xfId="0" applyFont="1" applyFill="1" applyProtection="1">
      <protection hidden="1"/>
    </xf>
    <xf numFmtId="0" fontId="66" fillId="2" borderId="3" xfId="0" applyFont="1" applyFill="1" applyBorder="1" applyProtection="1">
      <protection hidden="1"/>
    </xf>
    <xf numFmtId="0" fontId="65" fillId="4" borderId="0" xfId="0" applyFont="1" applyFill="1" applyBorder="1" applyProtection="1">
      <protection hidden="1"/>
    </xf>
    <xf numFmtId="0" fontId="65" fillId="4" borderId="55" xfId="0" applyFont="1" applyFill="1" applyBorder="1" applyProtection="1">
      <protection hidden="1"/>
    </xf>
    <xf numFmtId="0" fontId="65" fillId="4" borderId="54" xfId="0" applyFont="1" applyFill="1" applyBorder="1" applyProtection="1">
      <protection hidden="1"/>
    </xf>
    <xf numFmtId="0" fontId="67" fillId="2" borderId="1" xfId="0" applyFont="1" applyFill="1" applyBorder="1" applyProtection="1">
      <protection hidden="1"/>
    </xf>
    <xf numFmtId="0" fontId="65" fillId="4" borderId="10" xfId="0" applyFont="1" applyFill="1" applyBorder="1" applyProtection="1">
      <protection hidden="1"/>
    </xf>
    <xf numFmtId="0" fontId="65" fillId="4" borderId="10" xfId="0" applyFont="1" applyFill="1" applyBorder="1" applyAlignment="1" applyProtection="1">
      <alignment vertical="center"/>
      <protection hidden="1"/>
    </xf>
    <xf numFmtId="0" fontId="67" fillId="2" borderId="3" xfId="0" applyFont="1" applyFill="1" applyBorder="1" applyProtection="1">
      <protection hidden="1"/>
    </xf>
    <xf numFmtId="0" fontId="27" fillId="10" borderId="28" xfId="0" applyFont="1" applyFill="1" applyBorder="1" applyAlignment="1" applyProtection="1">
      <alignment horizontal="center" vertical="center"/>
      <protection hidden="1"/>
    </xf>
    <xf numFmtId="0" fontId="27" fillId="10" borderId="29" xfId="0" applyFont="1" applyFill="1" applyBorder="1" applyAlignment="1" applyProtection="1">
      <alignment horizontal="center" vertical="center"/>
      <protection hidden="1"/>
    </xf>
    <xf numFmtId="0" fontId="27" fillId="10" borderId="30" xfId="0" applyFont="1" applyFill="1" applyBorder="1" applyAlignment="1" applyProtection="1">
      <alignment horizontal="center" vertical="center"/>
      <protection hidden="1"/>
    </xf>
    <xf numFmtId="0" fontId="63" fillId="4" borderId="0" xfId="0" applyFont="1" applyFill="1" applyAlignment="1" applyProtection="1">
      <alignment horizontal="center" vertical="center"/>
      <protection hidden="1"/>
    </xf>
    <xf numFmtId="0" fontId="3" fillId="9" borderId="45" xfId="0" applyFont="1" applyFill="1" applyBorder="1" applyAlignment="1" applyProtection="1">
      <alignment horizontal="center"/>
      <protection hidden="1"/>
    </xf>
    <xf numFmtId="0" fontId="18" fillId="6" borderId="33" xfId="0" applyFont="1" applyFill="1" applyBorder="1" applyAlignment="1" applyProtection="1">
      <alignment horizontal="center" vertical="center"/>
      <protection hidden="1"/>
    </xf>
    <xf numFmtId="0" fontId="18" fillId="6" borderId="34" xfId="0" applyFont="1" applyFill="1" applyBorder="1" applyAlignment="1" applyProtection="1">
      <alignment horizontal="center" vertical="center"/>
      <protection hidden="1"/>
    </xf>
    <xf numFmtId="0" fontId="18" fillId="6" borderId="35" xfId="0" applyFont="1" applyFill="1" applyBorder="1" applyAlignment="1" applyProtection="1">
      <alignment horizontal="center" vertical="center"/>
      <protection hidden="1"/>
    </xf>
    <xf numFmtId="0" fontId="3" fillId="4" borderId="46" xfId="0" applyFont="1" applyFill="1" applyBorder="1" applyAlignment="1" applyProtection="1">
      <alignment horizontal="justify" vertical="center" wrapText="1"/>
      <protection hidden="1"/>
    </xf>
    <xf numFmtId="0" fontId="3" fillId="4" borderId="47" xfId="0" applyFont="1" applyFill="1" applyBorder="1" applyAlignment="1" applyProtection="1">
      <alignment horizontal="justify" vertical="center" wrapText="1"/>
      <protection hidden="1"/>
    </xf>
    <xf numFmtId="0" fontId="3" fillId="4" borderId="48" xfId="0" applyFont="1" applyFill="1" applyBorder="1" applyAlignment="1" applyProtection="1">
      <alignment horizontal="justify" vertical="center" wrapText="1"/>
      <protection hidden="1"/>
    </xf>
    <xf numFmtId="0" fontId="3" fillId="4" borderId="0" xfId="0" applyFont="1" applyFill="1" applyBorder="1" applyAlignment="1" applyProtection="1">
      <alignment horizontal="justify" vertical="center" wrapText="1"/>
      <protection hidden="1"/>
    </xf>
    <xf numFmtId="0" fontId="3" fillId="4" borderId="49" xfId="0" applyFont="1" applyFill="1" applyBorder="1" applyAlignment="1" applyProtection="1">
      <alignment horizontal="justify" vertical="center" wrapText="1"/>
      <protection hidden="1"/>
    </xf>
    <xf numFmtId="0" fontId="3" fillId="4" borderId="50" xfId="0" applyFont="1" applyFill="1" applyBorder="1" applyAlignment="1" applyProtection="1">
      <alignment horizontal="justify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0" fontId="6" fillId="6" borderId="15" xfId="0" applyFont="1" applyFill="1" applyBorder="1" applyAlignment="1" applyProtection="1">
      <alignment horizontal="center" vertical="center"/>
      <protection hidden="1"/>
    </xf>
    <xf numFmtId="0" fontId="6" fillId="6" borderId="15" xfId="0" applyNumberFormat="1" applyFont="1" applyFill="1" applyBorder="1" applyAlignment="1" applyProtection="1">
      <alignment horizontal="center" vertical="center"/>
      <protection hidden="1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justify" vertical="center" wrapText="1"/>
      <protection hidden="1"/>
    </xf>
    <xf numFmtId="0" fontId="23" fillId="3" borderId="21" xfId="0" applyFont="1" applyFill="1" applyBorder="1" applyAlignment="1" applyProtection="1">
      <alignment horizontal="center" vertical="center"/>
      <protection locked="0"/>
    </xf>
    <xf numFmtId="0" fontId="23" fillId="3" borderId="39" xfId="0" applyFont="1" applyFill="1" applyBorder="1" applyAlignment="1" applyProtection="1">
      <alignment horizontal="center" vertical="center"/>
      <protection locked="0"/>
    </xf>
    <xf numFmtId="0" fontId="19" fillId="10" borderId="28" xfId="0" applyFont="1" applyFill="1" applyBorder="1" applyAlignment="1" applyProtection="1">
      <alignment horizontal="center" vertical="center"/>
      <protection hidden="1"/>
    </xf>
    <xf numFmtId="0" fontId="19" fillId="10" borderId="29" xfId="0" applyFont="1" applyFill="1" applyBorder="1" applyAlignment="1" applyProtection="1">
      <alignment horizontal="center" vertical="center"/>
      <protection hidden="1"/>
    </xf>
    <xf numFmtId="0" fontId="19" fillId="10" borderId="30" xfId="0" applyFont="1" applyFill="1" applyBorder="1" applyAlignment="1" applyProtection="1">
      <alignment horizontal="center" vertical="center"/>
      <protection hidden="1"/>
    </xf>
    <xf numFmtId="0" fontId="49" fillId="3" borderId="0" xfId="0" applyFont="1" applyFill="1" applyAlignment="1" applyProtection="1">
      <alignment horizontal="center" vertical="center"/>
      <protection hidden="1"/>
    </xf>
    <xf numFmtId="0" fontId="24" fillId="6" borderId="31" xfId="0" applyFont="1" applyFill="1" applyBorder="1" applyAlignment="1" applyProtection="1">
      <alignment horizontal="center" vertical="center" wrapText="1"/>
      <protection hidden="1"/>
    </xf>
    <xf numFmtId="0" fontId="4" fillId="6" borderId="31" xfId="0" applyFont="1" applyFill="1" applyBorder="1" applyAlignment="1" applyProtection="1">
      <alignment horizontal="center" vertical="center" wrapText="1"/>
      <protection hidden="1"/>
    </xf>
    <xf numFmtId="0" fontId="5" fillId="6" borderId="36" xfId="0" applyFont="1" applyFill="1" applyBorder="1" applyAlignment="1" applyProtection="1">
      <alignment horizontal="center" vertical="center" wrapText="1"/>
      <protection hidden="1"/>
    </xf>
    <xf numFmtId="0" fontId="4" fillId="6" borderId="36" xfId="0" applyFont="1" applyFill="1" applyBorder="1" applyAlignment="1" applyProtection="1">
      <alignment horizontal="center" vertical="center" wrapText="1"/>
      <protection hidden="1"/>
    </xf>
    <xf numFmtId="0" fontId="4" fillId="6" borderId="32" xfId="0" applyFont="1" applyFill="1" applyBorder="1" applyAlignment="1" applyProtection="1">
      <alignment horizontal="center" vertical="center" wrapText="1"/>
      <protection hidden="1"/>
    </xf>
    <xf numFmtId="0" fontId="23" fillId="3" borderId="38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4" fillId="6" borderId="6" xfId="0" applyFont="1" applyFill="1" applyBorder="1" applyAlignment="1" applyProtection="1">
      <alignment horizontal="center" vertical="center" wrapText="1"/>
      <protection hidden="1"/>
    </xf>
    <xf numFmtId="0" fontId="3" fillId="4" borderId="37" xfId="0" applyFont="1" applyFill="1" applyBorder="1" applyAlignment="1" applyProtection="1">
      <alignment horizontal="justify" vertical="center" wrapText="1"/>
      <protection hidden="1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13" fillId="3" borderId="39" xfId="0" applyFont="1" applyFill="1" applyBorder="1" applyAlignment="1" applyProtection="1">
      <alignment horizontal="center" vertical="center"/>
      <protection locked="0"/>
    </xf>
    <xf numFmtId="0" fontId="4" fillId="6" borderId="21" xfId="0" applyFont="1" applyFill="1" applyBorder="1" applyAlignment="1" applyProtection="1">
      <alignment horizontal="center" vertical="center" wrapText="1"/>
      <protection hidden="1"/>
    </xf>
    <xf numFmtId="0" fontId="4" fillId="6" borderId="22" xfId="0" applyFont="1" applyFill="1" applyBorder="1" applyAlignment="1" applyProtection="1">
      <alignment horizontal="center" vertical="center" wrapText="1"/>
      <protection hidden="1"/>
    </xf>
    <xf numFmtId="0" fontId="4" fillId="6" borderId="23" xfId="0" applyFont="1" applyFill="1" applyBorder="1" applyAlignment="1" applyProtection="1">
      <alignment horizontal="center" vertical="center" wrapText="1"/>
      <protection hidden="1"/>
    </xf>
    <xf numFmtId="0" fontId="4" fillId="6" borderId="39" xfId="0" applyFont="1" applyFill="1" applyBorder="1" applyAlignment="1" applyProtection="1">
      <alignment horizontal="center" vertical="center" wrapText="1"/>
      <protection hidden="1"/>
    </xf>
    <xf numFmtId="0" fontId="4" fillId="6" borderId="52" xfId="0" applyFont="1" applyFill="1" applyBorder="1" applyAlignment="1" applyProtection="1">
      <alignment horizontal="center" vertical="center" wrapText="1"/>
      <protection hidden="1"/>
    </xf>
    <xf numFmtId="0" fontId="4" fillId="6" borderId="51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33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 applyProtection="1">
      <alignment horizontal="right" vertical="center"/>
      <protection hidden="1"/>
    </xf>
    <xf numFmtId="0" fontId="4" fillId="4" borderId="41" xfId="0" applyFont="1" applyFill="1" applyBorder="1" applyAlignment="1" applyProtection="1">
      <alignment horizontal="justify" vertical="center" wrapText="1"/>
      <protection hidden="1"/>
    </xf>
    <xf numFmtId="0" fontId="4" fillId="4" borderId="24" xfId="0" applyFont="1" applyFill="1" applyBorder="1" applyAlignment="1" applyProtection="1">
      <alignment horizontal="justify" vertical="center" wrapText="1"/>
      <protection hidden="1"/>
    </xf>
    <xf numFmtId="0" fontId="4" fillId="4" borderId="42" xfId="0" applyFont="1" applyFill="1" applyBorder="1" applyAlignment="1" applyProtection="1">
      <alignment horizontal="justify" vertical="center" wrapText="1"/>
      <protection hidden="1"/>
    </xf>
    <xf numFmtId="0" fontId="4" fillId="4" borderId="1" xfId="0" applyFont="1" applyFill="1" applyBorder="1" applyAlignment="1" applyProtection="1">
      <alignment horizontal="justify" vertical="center" wrapText="1"/>
      <protection hidden="1"/>
    </xf>
    <xf numFmtId="0" fontId="4" fillId="4" borderId="0" xfId="0" applyFont="1" applyFill="1" applyBorder="1" applyAlignment="1" applyProtection="1">
      <alignment horizontal="justify" vertical="center" wrapText="1"/>
      <protection hidden="1"/>
    </xf>
    <xf numFmtId="0" fontId="4" fillId="4" borderId="37" xfId="0" applyFont="1" applyFill="1" applyBorder="1" applyAlignment="1" applyProtection="1">
      <alignment horizontal="justify" vertical="center" wrapText="1"/>
      <protection hidden="1"/>
    </xf>
    <xf numFmtId="0" fontId="4" fillId="4" borderId="43" xfId="0" applyFont="1" applyFill="1" applyBorder="1" applyAlignment="1" applyProtection="1">
      <alignment horizontal="justify" vertical="center" wrapText="1"/>
      <protection hidden="1"/>
    </xf>
    <xf numFmtId="0" fontId="4" fillId="4" borderId="40" xfId="0" applyFont="1" applyFill="1" applyBorder="1" applyAlignment="1" applyProtection="1">
      <alignment horizontal="justify" vertical="center" wrapText="1"/>
      <protection hidden="1"/>
    </xf>
    <xf numFmtId="0" fontId="4" fillId="4" borderId="44" xfId="0" applyFont="1" applyFill="1" applyBorder="1" applyAlignment="1" applyProtection="1">
      <alignment horizontal="justify" vertical="center" wrapText="1"/>
      <protection hidden="1"/>
    </xf>
    <xf numFmtId="0" fontId="6" fillId="9" borderId="15" xfId="0" applyFont="1" applyFill="1" applyBorder="1" applyAlignment="1" applyProtection="1">
      <alignment horizontal="center" vertical="center" wrapText="1"/>
      <protection hidden="1"/>
    </xf>
    <xf numFmtId="0" fontId="37" fillId="2" borderId="15" xfId="0" applyFont="1" applyFill="1" applyBorder="1" applyAlignment="1" applyProtection="1">
      <alignment horizontal="center" vertical="center" wrapText="1"/>
      <protection hidden="1"/>
    </xf>
    <xf numFmtId="0" fontId="5" fillId="6" borderId="31" xfId="0" applyFont="1" applyFill="1" applyBorder="1" applyAlignment="1" applyProtection="1">
      <alignment horizontal="center" vertical="center" wrapText="1"/>
      <protection hidden="1"/>
    </xf>
    <xf numFmtId="0" fontId="5" fillId="6" borderId="17" xfId="0" applyFont="1" applyFill="1" applyBorder="1" applyAlignment="1" applyProtection="1">
      <alignment horizontal="center" vertical="center"/>
      <protection hidden="1"/>
    </xf>
    <xf numFmtId="0" fontId="5" fillId="6" borderId="18" xfId="0" applyFont="1" applyFill="1" applyBorder="1" applyAlignment="1" applyProtection="1">
      <alignment horizontal="center" vertical="center"/>
      <protection hidden="1"/>
    </xf>
    <xf numFmtId="0" fontId="5" fillId="6" borderId="19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left"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 wrapText="1"/>
      <protection hidden="1"/>
    </xf>
    <xf numFmtId="0" fontId="6" fillId="5" borderId="12" xfId="0" applyFont="1" applyFill="1" applyBorder="1" applyAlignment="1" applyProtection="1">
      <alignment horizontal="center" vertical="center" wrapText="1"/>
      <protection hidden="1"/>
    </xf>
    <xf numFmtId="0" fontId="6" fillId="5" borderId="13" xfId="0" applyFont="1" applyFill="1" applyBorder="1" applyAlignment="1" applyProtection="1">
      <alignment horizontal="center" vertical="center" wrapText="1"/>
      <protection hidden="1"/>
    </xf>
    <xf numFmtId="0" fontId="6" fillId="5" borderId="14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center"/>
      <protection hidden="1"/>
    </xf>
    <xf numFmtId="0" fontId="23" fillId="3" borderId="31" xfId="0" applyFont="1" applyFill="1" applyBorder="1" applyAlignment="1" applyProtection="1">
      <alignment horizontal="center" vertical="center"/>
      <protection locked="0"/>
    </xf>
    <xf numFmtId="0" fontId="23" fillId="3" borderId="36" xfId="0" applyFont="1" applyFill="1" applyBorder="1" applyAlignment="1" applyProtection="1">
      <alignment horizontal="center" vertical="center"/>
      <protection locked="0"/>
    </xf>
    <xf numFmtId="0" fontId="23" fillId="3" borderId="32" xfId="0" applyFont="1" applyFill="1" applyBorder="1" applyAlignment="1" applyProtection="1">
      <alignment horizontal="center" vertical="center"/>
      <protection locked="0"/>
    </xf>
    <xf numFmtId="0" fontId="4" fillId="6" borderId="17" xfId="0" applyFont="1" applyFill="1" applyBorder="1" applyAlignment="1" applyProtection="1">
      <alignment horizontal="center" vertical="center" wrapText="1"/>
      <protection hidden="1"/>
    </xf>
    <xf numFmtId="0" fontId="4" fillId="6" borderId="18" xfId="0" applyFont="1" applyFill="1" applyBorder="1" applyAlignment="1" applyProtection="1">
      <alignment horizontal="center" vertical="center" wrapText="1"/>
      <protection hidden="1"/>
    </xf>
    <xf numFmtId="0" fontId="4" fillId="6" borderId="19" xfId="0" applyFont="1" applyFill="1" applyBorder="1" applyAlignment="1" applyProtection="1">
      <alignment horizontal="center" vertical="center" wrapText="1"/>
      <protection hidden="1"/>
    </xf>
    <xf numFmtId="0" fontId="14" fillId="5" borderId="11" xfId="0" applyFont="1" applyFill="1" applyBorder="1" applyAlignment="1" applyProtection="1">
      <alignment horizontal="center" vertical="center" wrapText="1"/>
      <protection hidden="1"/>
    </xf>
    <xf numFmtId="0" fontId="14" fillId="5" borderId="0" xfId="0" applyFont="1" applyFill="1" applyBorder="1" applyAlignment="1" applyProtection="1">
      <alignment horizontal="center" vertical="center"/>
      <protection hidden="1"/>
    </xf>
    <xf numFmtId="0" fontId="14" fillId="5" borderId="12" xfId="0" applyFont="1" applyFill="1" applyBorder="1" applyAlignment="1" applyProtection="1">
      <alignment horizontal="center" vertical="center"/>
      <protection hidden="1"/>
    </xf>
    <xf numFmtId="0" fontId="14" fillId="5" borderId="11" xfId="0" applyFont="1" applyFill="1" applyBorder="1" applyAlignment="1" applyProtection="1">
      <alignment horizontal="center" vertical="center"/>
      <protection hidden="1"/>
    </xf>
    <xf numFmtId="0" fontId="14" fillId="5" borderId="13" xfId="0" applyFont="1" applyFill="1" applyBorder="1" applyAlignment="1" applyProtection="1">
      <alignment horizontal="center" vertical="center"/>
      <protection hidden="1"/>
    </xf>
    <xf numFmtId="0" fontId="14" fillId="5" borderId="16" xfId="0" applyFont="1" applyFill="1" applyBorder="1" applyAlignment="1" applyProtection="1">
      <alignment horizontal="center" vertical="center"/>
      <protection hidden="1"/>
    </xf>
    <xf numFmtId="0" fontId="14" fillId="5" borderId="14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left" vertical="center" wrapText="1"/>
      <protection hidden="1"/>
    </xf>
    <xf numFmtId="0" fontId="12" fillId="3" borderId="31" xfId="0" applyFont="1" applyFill="1" applyBorder="1" applyAlignment="1" applyProtection="1">
      <alignment horizontal="center" vertical="center"/>
      <protection locked="0"/>
    </xf>
    <xf numFmtId="0" fontId="12" fillId="3" borderId="32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hidden="1"/>
    </xf>
    <xf numFmtId="0" fontId="11" fillId="4" borderId="26" xfId="0" applyFont="1" applyFill="1" applyBorder="1" applyAlignment="1" applyProtection="1">
      <alignment horizontal="center" vertical="center"/>
      <protection hidden="1"/>
    </xf>
    <xf numFmtId="0" fontId="11" fillId="4" borderId="27" xfId="0" applyFont="1" applyFill="1" applyBorder="1" applyAlignment="1" applyProtection="1">
      <alignment horizontal="center" vertical="center"/>
      <protection hidden="1"/>
    </xf>
    <xf numFmtId="0" fontId="31" fillId="5" borderId="11" xfId="0" applyFont="1" applyFill="1" applyBorder="1" applyAlignment="1" applyProtection="1">
      <alignment horizontal="center" vertical="center"/>
      <protection hidden="1"/>
    </xf>
    <xf numFmtId="0" fontId="31" fillId="5" borderId="0" xfId="0" applyFont="1" applyFill="1" applyBorder="1" applyAlignment="1" applyProtection="1">
      <alignment horizontal="center" vertical="center"/>
      <protection hidden="1"/>
    </xf>
    <xf numFmtId="0" fontId="31" fillId="5" borderId="12" xfId="0" applyFont="1" applyFill="1" applyBorder="1" applyAlignment="1" applyProtection="1">
      <alignment horizontal="center" vertical="center"/>
      <protection hidden="1"/>
    </xf>
    <xf numFmtId="0" fontId="31" fillId="5" borderId="13" xfId="0" applyFont="1" applyFill="1" applyBorder="1" applyAlignment="1" applyProtection="1">
      <alignment horizontal="center" vertical="center"/>
      <protection hidden="1"/>
    </xf>
    <xf numFmtId="0" fontId="31" fillId="5" borderId="16" xfId="0" applyFont="1" applyFill="1" applyBorder="1" applyAlignment="1" applyProtection="1">
      <alignment horizontal="center" vertical="center"/>
      <protection hidden="1"/>
    </xf>
    <xf numFmtId="0" fontId="31" fillId="5" borderId="14" xfId="0" applyFont="1" applyFill="1" applyBorder="1" applyAlignment="1" applyProtection="1">
      <alignment horizontal="center" vertical="center"/>
      <protection hidden="1"/>
    </xf>
    <xf numFmtId="0" fontId="4" fillId="6" borderId="6" xfId="0" applyFont="1" applyFill="1" applyBorder="1" applyAlignment="1" applyProtection="1">
      <alignment horizontal="center" vertical="center"/>
      <protection hidden="1"/>
    </xf>
    <xf numFmtId="0" fontId="31" fillId="5" borderId="11" xfId="0" applyFont="1" applyFill="1" applyBorder="1" applyAlignment="1" applyProtection="1">
      <alignment horizontal="center" vertical="center" wrapText="1"/>
      <protection hidden="1"/>
    </xf>
    <xf numFmtId="0" fontId="23" fillId="3" borderId="6" xfId="0" applyFont="1" applyFill="1" applyBorder="1" applyAlignment="1" applyProtection="1">
      <alignment horizontal="center" vertical="center"/>
      <protection locked="0"/>
    </xf>
    <xf numFmtId="0" fontId="3" fillId="7" borderId="20" xfId="0" applyFont="1" applyFill="1" applyBorder="1" applyAlignment="1" applyProtection="1">
      <alignment horizontal="center" vertical="center"/>
      <protection hidden="1"/>
    </xf>
    <xf numFmtId="0" fontId="36" fillId="7" borderId="6" xfId="0" applyFont="1" applyFill="1" applyBorder="1" applyAlignment="1" applyProtection="1">
      <alignment horizontal="center" vertical="center"/>
      <protection hidden="1"/>
    </xf>
    <xf numFmtId="0" fontId="62" fillId="4" borderId="0" xfId="0" applyFont="1" applyFill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/>
      <protection hidden="1"/>
    </xf>
    <xf numFmtId="0" fontId="3" fillId="2" borderId="18" xfId="0" applyFont="1" applyFill="1" applyBorder="1" applyAlignment="1" applyProtection="1">
      <alignment horizontal="center"/>
      <protection hidden="1"/>
    </xf>
    <xf numFmtId="0" fontId="3" fillId="2" borderId="19" xfId="0" applyFont="1" applyFill="1" applyBorder="1" applyAlignment="1" applyProtection="1">
      <alignment horizontal="center"/>
      <protection hidden="1"/>
    </xf>
    <xf numFmtId="0" fontId="4" fillId="7" borderId="20" xfId="0" applyFont="1" applyFill="1" applyBorder="1" applyAlignment="1" applyProtection="1">
      <alignment horizontal="center" vertical="center"/>
      <protection hidden="1"/>
    </xf>
    <xf numFmtId="0" fontId="32" fillId="7" borderId="6" xfId="0" applyFont="1" applyFill="1" applyBorder="1" applyAlignment="1" applyProtection="1">
      <alignment horizontal="center" vertical="center"/>
      <protection hidden="1"/>
    </xf>
    <xf numFmtId="0" fontId="4" fillId="6" borderId="17" xfId="0" applyFont="1" applyFill="1" applyBorder="1" applyAlignment="1" applyProtection="1">
      <alignment horizontal="center" vertical="center"/>
      <protection hidden="1"/>
    </xf>
    <xf numFmtId="0" fontId="4" fillId="6" borderId="18" xfId="0" applyFont="1" applyFill="1" applyBorder="1" applyAlignment="1" applyProtection="1">
      <alignment horizontal="center" vertical="center"/>
      <protection hidden="1"/>
    </xf>
    <xf numFmtId="0" fontId="4" fillId="6" borderId="19" xfId="0" applyFont="1" applyFill="1" applyBorder="1" applyAlignment="1" applyProtection="1">
      <alignment horizontal="center" vertical="center"/>
      <protection hidden="1"/>
    </xf>
    <xf numFmtId="0" fontId="44" fillId="8" borderId="0" xfId="0" applyFont="1" applyFill="1" applyAlignment="1" applyProtection="1">
      <alignment horizontal="center" vertical="center"/>
      <protection hidden="1"/>
    </xf>
    <xf numFmtId="0" fontId="53" fillId="2" borderId="0" xfId="2" applyFont="1" applyFill="1" applyAlignment="1" applyProtection="1">
      <alignment horizontal="center" vertical="center"/>
      <protection hidden="1"/>
    </xf>
    <xf numFmtId="0" fontId="47" fillId="6" borderId="3" xfId="0" applyFont="1" applyFill="1" applyBorder="1" applyAlignment="1" applyProtection="1">
      <alignment horizontal="center" vertical="center"/>
      <protection hidden="1"/>
    </xf>
    <xf numFmtId="0" fontId="47" fillId="6" borderId="25" xfId="0" applyFont="1" applyFill="1" applyBorder="1" applyAlignment="1" applyProtection="1">
      <alignment horizontal="center" vertical="center"/>
      <protection hidden="1"/>
    </xf>
    <xf numFmtId="0" fontId="45" fillId="2" borderId="24" xfId="0" applyFont="1" applyFill="1" applyBorder="1" applyAlignment="1" applyProtection="1">
      <alignment horizontal="center" vertical="center"/>
      <protection hidden="1"/>
    </xf>
    <xf numFmtId="0" fontId="45" fillId="2" borderId="40" xfId="0" applyFont="1" applyFill="1" applyBorder="1" applyAlignment="1" applyProtection="1">
      <alignment horizontal="center" vertical="center"/>
      <protection hidden="1"/>
    </xf>
    <xf numFmtId="0" fontId="25" fillId="4" borderId="28" xfId="0" applyFont="1" applyFill="1" applyBorder="1" applyAlignment="1" applyProtection="1">
      <alignment horizontal="right" vertical="center"/>
      <protection hidden="1"/>
    </xf>
    <xf numFmtId="0" fontId="25" fillId="4" borderId="29" xfId="0" applyFont="1" applyFill="1" applyBorder="1" applyAlignment="1" applyProtection="1">
      <alignment horizontal="right" vertical="center"/>
      <protection hidden="1"/>
    </xf>
    <xf numFmtId="0" fontId="25" fillId="4" borderId="30" xfId="0" applyFont="1" applyFill="1" applyBorder="1" applyAlignment="1" applyProtection="1">
      <alignment horizontal="right" vertical="center"/>
      <protection hidden="1"/>
    </xf>
    <xf numFmtId="0" fontId="20" fillId="4" borderId="28" xfId="0" applyFont="1" applyFill="1" applyBorder="1" applyAlignment="1" applyProtection="1">
      <alignment horizontal="right" vertical="center"/>
      <protection hidden="1"/>
    </xf>
    <xf numFmtId="0" fontId="20" fillId="4" borderId="30" xfId="0" applyFont="1" applyFill="1" applyBorder="1" applyAlignment="1" applyProtection="1">
      <alignment horizontal="right" vertical="center"/>
      <protection hidden="1"/>
    </xf>
    <xf numFmtId="0" fontId="25" fillId="10" borderId="28" xfId="0" applyFont="1" applyFill="1" applyBorder="1" applyAlignment="1" applyProtection="1">
      <alignment horizontal="center" vertical="center"/>
      <protection hidden="1"/>
    </xf>
    <xf numFmtId="0" fontId="25" fillId="10" borderId="29" xfId="0" applyFont="1" applyFill="1" applyBorder="1" applyAlignment="1" applyProtection="1">
      <alignment horizontal="center" vertical="center"/>
      <protection hidden="1"/>
    </xf>
    <xf numFmtId="0" fontId="25" fillId="10" borderId="30" xfId="0" applyFont="1" applyFill="1" applyBorder="1" applyAlignment="1" applyProtection="1">
      <alignment horizontal="center" vertical="center"/>
      <protection hidden="1"/>
    </xf>
    <xf numFmtId="0" fontId="25" fillId="6" borderId="28" xfId="0" applyFont="1" applyFill="1" applyBorder="1" applyAlignment="1" applyProtection="1">
      <alignment horizontal="center" vertical="center"/>
      <protection hidden="1"/>
    </xf>
    <xf numFmtId="0" fontId="25" fillId="6" borderId="29" xfId="0" applyFont="1" applyFill="1" applyBorder="1" applyAlignment="1" applyProtection="1">
      <alignment horizontal="center" vertical="center"/>
      <protection hidden="1"/>
    </xf>
    <xf numFmtId="0" fontId="25" fillId="6" borderId="30" xfId="0" applyFont="1" applyFill="1" applyBorder="1" applyAlignment="1" applyProtection="1">
      <alignment horizontal="center" vertical="center"/>
      <protection hidden="1"/>
    </xf>
    <xf numFmtId="0" fontId="31" fillId="6" borderId="41" xfId="0" applyFont="1" applyFill="1" applyBorder="1" applyAlignment="1" applyProtection="1">
      <alignment horizontal="center" vertical="center" wrapText="1"/>
      <protection hidden="1"/>
    </xf>
    <xf numFmtId="0" fontId="31" fillId="6" borderId="24" xfId="0" applyFont="1" applyFill="1" applyBorder="1" applyAlignment="1" applyProtection="1">
      <alignment horizontal="center" vertical="center" wrapText="1"/>
      <protection hidden="1"/>
    </xf>
    <xf numFmtId="0" fontId="31" fillId="6" borderId="42" xfId="0" applyFont="1" applyFill="1" applyBorder="1" applyAlignment="1" applyProtection="1">
      <alignment horizontal="center" vertical="center" wrapText="1"/>
      <protection hidden="1"/>
    </xf>
    <xf numFmtId="0" fontId="31" fillId="6" borderId="1" xfId="0" applyFont="1" applyFill="1" applyBorder="1" applyAlignment="1" applyProtection="1">
      <alignment horizontal="center" vertical="center" wrapText="1"/>
      <protection hidden="1"/>
    </xf>
    <xf numFmtId="0" fontId="31" fillId="6" borderId="0" xfId="0" applyFont="1" applyFill="1" applyBorder="1" applyAlignment="1" applyProtection="1">
      <alignment horizontal="center" vertical="center" wrapText="1"/>
      <protection hidden="1"/>
    </xf>
    <xf numFmtId="0" fontId="31" fillId="6" borderId="37" xfId="0" applyFont="1" applyFill="1" applyBorder="1" applyAlignment="1" applyProtection="1">
      <alignment horizontal="center" vertical="center" wrapText="1"/>
      <protection hidden="1"/>
    </xf>
    <xf numFmtId="0" fontId="31" fillId="6" borderId="43" xfId="0" applyFont="1" applyFill="1" applyBorder="1" applyAlignment="1" applyProtection="1">
      <alignment horizontal="center" vertical="center" wrapText="1"/>
      <protection hidden="1"/>
    </xf>
    <xf numFmtId="0" fontId="31" fillId="6" borderId="40" xfId="0" applyFont="1" applyFill="1" applyBorder="1" applyAlignment="1" applyProtection="1">
      <alignment horizontal="center" vertical="center" wrapText="1"/>
      <protection hidden="1"/>
    </xf>
    <xf numFmtId="0" fontId="31" fillId="6" borderId="44" xfId="0" applyFont="1" applyFill="1" applyBorder="1" applyAlignment="1" applyProtection="1">
      <alignment horizontal="center" vertical="center" wrapText="1"/>
      <protection hidden="1"/>
    </xf>
    <xf numFmtId="10" fontId="20" fillId="6" borderId="28" xfId="1" applyNumberFormat="1" applyFont="1" applyFill="1" applyBorder="1" applyAlignment="1" applyProtection="1">
      <alignment horizontal="center" vertical="center"/>
      <protection hidden="1"/>
    </xf>
    <xf numFmtId="10" fontId="20" fillId="6" borderId="30" xfId="1" applyNumberFormat="1" applyFont="1" applyFill="1" applyBorder="1" applyAlignment="1" applyProtection="1">
      <alignment horizontal="center" vertical="center"/>
      <protection hidden="1"/>
    </xf>
    <xf numFmtId="0" fontId="3" fillId="11" borderId="15" xfId="0" applyFont="1" applyFill="1" applyBorder="1" applyAlignment="1" applyProtection="1">
      <alignment horizontal="center" vertical="center"/>
      <protection hidden="1"/>
    </xf>
    <xf numFmtId="0" fontId="6" fillId="11" borderId="15" xfId="0" applyFont="1" applyFill="1" applyBorder="1" applyAlignment="1" applyProtection="1">
      <alignment horizontal="center" vertical="center" textRotation="90" wrapText="1"/>
      <protection hidden="1"/>
    </xf>
    <xf numFmtId="0" fontId="4" fillId="11" borderId="15" xfId="0" applyFont="1" applyFill="1" applyBorder="1" applyAlignment="1" applyProtection="1">
      <alignment horizontal="center" vertical="center" textRotation="90" wrapText="1"/>
      <protection hidden="1"/>
    </xf>
    <xf numFmtId="0" fontId="58" fillId="11" borderId="15" xfId="0" applyFont="1" applyFill="1" applyBorder="1" applyAlignment="1" applyProtection="1">
      <alignment horizontal="center"/>
      <protection hidden="1"/>
    </xf>
  </cellXfs>
  <cellStyles count="3">
    <cellStyle name="Κανονικό" xfId="0" builtinId="0"/>
    <cellStyle name="Ποσοστό" xfId="1" builtinId="5"/>
    <cellStyle name="Υπερ-σύνδεση" xfId="2" builtinId="8"/>
  </cellStyles>
  <dxfs count="0"/>
  <tableStyles count="0" defaultTableStyle="TableStyleMedium9" defaultPivotStyle="PivotStyleLight16"/>
  <colors>
    <mruColors>
      <color rgb="FFFFFF99"/>
      <color rgb="FF333300"/>
      <color rgb="FF800000"/>
      <color rgb="FFFF6600"/>
      <color rgb="FFFF9900"/>
      <color rgb="FF383420"/>
      <color rgb="FF4B462B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83</xdr:row>
      <xdr:rowOff>85725</xdr:rowOff>
    </xdr:from>
    <xdr:to>
      <xdr:col>13</xdr:col>
      <xdr:colOff>381000</xdr:colOff>
      <xdr:row>98</xdr:row>
      <xdr:rowOff>38100</xdr:rowOff>
    </xdr:to>
    <xdr:grpSp>
      <xdr:nvGrpSpPr>
        <xdr:cNvPr id="1197" name="Group 173"/>
        <xdr:cNvGrpSpPr>
          <a:grpSpLocks/>
        </xdr:cNvGrpSpPr>
      </xdr:nvGrpSpPr>
      <xdr:grpSpPr bwMode="auto">
        <a:xfrm>
          <a:off x="5772150" y="15640050"/>
          <a:ext cx="2238375" cy="2600325"/>
          <a:chOff x="622" y="885"/>
          <a:chExt cx="235" cy="266"/>
        </a:xfrm>
      </xdr:grpSpPr>
      <xdr:sp macro="" textlink="">
        <xdr:nvSpPr>
          <xdr:cNvPr id="1199" name="AutoShape 175"/>
          <xdr:cNvSpPr>
            <a:spLocks noChangeArrowheads="1"/>
          </xdr:cNvSpPr>
        </xdr:nvSpPr>
        <xdr:spPr bwMode="auto">
          <a:xfrm>
            <a:off x="622" y="885"/>
            <a:ext cx="235" cy="142"/>
          </a:xfrm>
          <a:prstGeom prst="cloudCallout">
            <a:avLst>
              <a:gd name="adj1" fmla="val -25745"/>
              <a:gd name="adj2" fmla="val 75352"/>
            </a:avLst>
          </a:prstGeom>
          <a:solidFill>
            <a:srgbClr val="383420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l-GR" sz="1000" b="0" i="0" strike="noStrike">
                <a:solidFill>
                  <a:schemeClr val="bg1"/>
                </a:solidFill>
                <a:latin typeface="Arial Greek"/>
              </a:rPr>
              <a:t>Μμμ….θέλει σκέψη το πράγμα</a:t>
            </a:r>
            <a:r>
              <a:rPr lang="el-GR" sz="1000" b="0" i="0" strike="noStrike">
                <a:solidFill>
                  <a:schemeClr val="bg1"/>
                </a:solidFill>
                <a:latin typeface="Arial"/>
                <a:cs typeface="Arial"/>
              </a:rPr>
              <a:t>…, πάντως </a:t>
            </a:r>
            <a:r>
              <a:rPr lang="el-GR" sz="1000" b="0" i="0" strike="noStrike">
                <a:solidFill>
                  <a:srgbClr val="FF9900"/>
                </a:solidFill>
                <a:latin typeface="Arial"/>
                <a:cs typeface="Arial"/>
              </a:rPr>
              <a:t>όταν έχω το </a:t>
            </a:r>
            <a:r>
              <a:rPr lang="en-US" sz="1000" b="0" i="0" strike="noStrike">
                <a:solidFill>
                  <a:srgbClr val="FF9900"/>
                </a:solidFill>
                <a:latin typeface="Arial"/>
                <a:cs typeface="Arial"/>
              </a:rPr>
              <a:t>log2, </a:t>
            </a:r>
            <a:r>
              <a:rPr lang="el-GR" sz="1000" b="1" i="0" strike="noStrike">
                <a:solidFill>
                  <a:srgbClr val="FF9900"/>
                </a:solidFill>
                <a:latin typeface="Arial"/>
                <a:cs typeface="Arial"/>
              </a:rPr>
              <a:t>δεν έχω μόνο το </a:t>
            </a:r>
            <a:r>
              <a:rPr lang="en-US" sz="1000" b="1" i="0" strike="noStrike">
                <a:solidFill>
                  <a:srgbClr val="FF9900"/>
                </a:solidFill>
                <a:latin typeface="Arial"/>
                <a:cs typeface="Arial"/>
              </a:rPr>
              <a:t>log2…..</a:t>
            </a:r>
            <a:endParaRPr lang="en-US" sz="1000" b="0" i="0" strike="noStrike">
              <a:solidFill>
                <a:srgbClr val="FF99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1000" b="0" i="0" strike="noStrike">
              <a:solidFill>
                <a:schemeClr val="bg1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5</xdr:col>
      <xdr:colOff>76200</xdr:colOff>
      <xdr:row>143</xdr:row>
      <xdr:rowOff>47625</xdr:rowOff>
    </xdr:from>
    <xdr:to>
      <xdr:col>5</xdr:col>
      <xdr:colOff>533400</xdr:colOff>
      <xdr:row>143</xdr:row>
      <xdr:rowOff>47625</xdr:rowOff>
    </xdr:to>
    <xdr:sp macro="" textlink="">
      <xdr:nvSpPr>
        <xdr:cNvPr id="1275" name="Line 251"/>
        <xdr:cNvSpPr>
          <a:spLocks noChangeShapeType="1"/>
        </xdr:cNvSpPr>
      </xdr:nvSpPr>
      <xdr:spPr bwMode="auto">
        <a:xfrm>
          <a:off x="2619375" y="63407925"/>
          <a:ext cx="45720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0</xdr:colOff>
      <xdr:row>192</xdr:row>
      <xdr:rowOff>95250</xdr:rowOff>
    </xdr:from>
    <xdr:to>
      <xdr:col>4</xdr:col>
      <xdr:colOff>314325</xdr:colOff>
      <xdr:row>194</xdr:row>
      <xdr:rowOff>76200</xdr:rowOff>
    </xdr:to>
    <xdr:sp macro="" textlink="">
      <xdr:nvSpPr>
        <xdr:cNvPr id="1276" name="Line 252"/>
        <xdr:cNvSpPr>
          <a:spLocks noChangeShapeType="1"/>
        </xdr:cNvSpPr>
      </xdr:nvSpPr>
      <xdr:spPr bwMode="auto">
        <a:xfrm>
          <a:off x="1933575" y="70913625"/>
          <a:ext cx="314325" cy="31432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238125</xdr:colOff>
      <xdr:row>192</xdr:row>
      <xdr:rowOff>114300</xdr:rowOff>
    </xdr:from>
    <xdr:to>
      <xdr:col>6</xdr:col>
      <xdr:colOff>561975</xdr:colOff>
      <xdr:row>194</xdr:row>
      <xdr:rowOff>95250</xdr:rowOff>
    </xdr:to>
    <xdr:sp macro="" textlink="">
      <xdr:nvSpPr>
        <xdr:cNvPr id="1277" name="Line 253"/>
        <xdr:cNvSpPr>
          <a:spLocks noChangeShapeType="1"/>
        </xdr:cNvSpPr>
      </xdr:nvSpPr>
      <xdr:spPr bwMode="auto">
        <a:xfrm flipH="1">
          <a:off x="3390900" y="70932675"/>
          <a:ext cx="323850" cy="31432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257175</xdr:colOff>
          <xdr:row>94</xdr:row>
          <xdr:rowOff>0</xdr:rowOff>
        </xdr:from>
        <xdr:to>
          <xdr:col>11</xdr:col>
          <xdr:colOff>133350</xdr:colOff>
          <xdr:row>98</xdr:row>
          <xdr:rowOff>28575</xdr:rowOff>
        </xdr:to>
        <xdr:sp macro="" textlink="">
          <xdr:nvSpPr>
            <xdr:cNvPr id="1198" name="Object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152400</xdr:colOff>
      <xdr:row>167</xdr:row>
      <xdr:rowOff>85725</xdr:rowOff>
    </xdr:from>
    <xdr:to>
      <xdr:col>16</xdr:col>
      <xdr:colOff>209550</xdr:colOff>
      <xdr:row>180</xdr:row>
      <xdr:rowOff>19050</xdr:rowOff>
    </xdr:to>
    <xdr:grpSp>
      <xdr:nvGrpSpPr>
        <xdr:cNvPr id="2" name="Ομάδα 1"/>
        <xdr:cNvGrpSpPr/>
      </xdr:nvGrpSpPr>
      <xdr:grpSpPr>
        <a:xfrm>
          <a:off x="5743575" y="31070550"/>
          <a:ext cx="3314700" cy="2257425"/>
          <a:chOff x="5734050" y="31051500"/>
          <a:chExt cx="3314700" cy="22574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92" name="Object 268" hidden="1">
                <a:extLst>
                  <a:ext uri="{63B3BB69-23CF-44E3-9099-C40C66FF867C}">
                    <a14:compatExt spid="_x0000_s1292"/>
                  </a:ext>
                </a:extLst>
              </xdr:cNvPr>
              <xdr:cNvSpPr/>
            </xdr:nvSpPr>
            <xdr:spPr bwMode="auto">
              <a:xfrm>
                <a:off x="5734050" y="32413575"/>
                <a:ext cx="676275" cy="89535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  <xdr:sp macro="" textlink="">
        <xdr:nvSpPr>
          <xdr:cNvPr id="1293" name="AutoShape 269"/>
          <xdr:cNvSpPr>
            <a:spLocks noChangeArrowheads="1"/>
          </xdr:cNvSpPr>
        </xdr:nvSpPr>
        <xdr:spPr bwMode="auto">
          <a:xfrm>
            <a:off x="5865603" y="31051500"/>
            <a:ext cx="3183147" cy="1095375"/>
          </a:xfrm>
          <a:prstGeom prst="wedgeRoundRectCallout">
            <a:avLst>
              <a:gd name="adj1" fmla="val -36384"/>
              <a:gd name="adj2" fmla="val 80435"/>
              <a:gd name="adj3" fmla="val 16667"/>
            </a:avLst>
          </a:prstGeom>
          <a:solidFill>
            <a:srgbClr val="38342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l-GR" sz="1000" b="1" i="0" strike="noStrike">
                <a:solidFill>
                  <a:srgbClr val="FF9900"/>
                </a:solidFill>
                <a:latin typeface="Arial"/>
                <a:cs typeface="Arial"/>
              </a:rPr>
              <a:t>ΠΡΟΣΟΧΗ!!</a:t>
            </a:r>
            <a:r>
              <a:rPr lang="el-GR" sz="1000" b="0" i="0" strike="noStrike">
                <a:solidFill>
                  <a:srgbClr val="FF9900"/>
                </a:solidFill>
                <a:latin typeface="Arial"/>
                <a:cs typeface="Arial"/>
              </a:rPr>
              <a:t> </a:t>
            </a:r>
            <a:r>
              <a:rPr lang="el-GR" sz="1000" b="0" i="0" strike="noStrike">
                <a:solidFill>
                  <a:schemeClr val="bg1"/>
                </a:solidFill>
                <a:latin typeface="Arial"/>
                <a:cs typeface="Arial"/>
              </a:rPr>
              <a:t>Στο συνδυασμό πλήκτρων </a:t>
            </a:r>
            <a:r>
              <a:rPr lang="el-GR" sz="1000" b="1" i="0" strike="noStrike">
                <a:solidFill>
                  <a:srgbClr val="FF9900"/>
                </a:solidFill>
                <a:latin typeface="Arial"/>
                <a:cs typeface="Arial"/>
              </a:rPr>
              <a:t>"</a:t>
            </a:r>
            <a:r>
              <a:rPr lang="en-US" sz="1000" b="1" i="0" strike="noStrike">
                <a:solidFill>
                  <a:srgbClr val="FF9900"/>
                </a:solidFill>
                <a:latin typeface="Arial"/>
                <a:cs typeface="Arial"/>
              </a:rPr>
              <a:t>Alt 0183"</a:t>
            </a:r>
            <a:r>
              <a:rPr lang="en-US" sz="1000" b="0" i="0" strike="noStrike">
                <a:solidFill>
                  <a:srgbClr val="FF9900"/>
                </a:solidFill>
                <a:latin typeface="Arial"/>
                <a:cs typeface="Arial"/>
              </a:rPr>
              <a:t> </a:t>
            </a:r>
            <a:r>
              <a:rPr lang="el-GR" sz="1000" b="0" i="0" strike="noStrike">
                <a:solidFill>
                  <a:schemeClr val="bg1"/>
                </a:solidFill>
                <a:latin typeface="Arial"/>
                <a:cs typeface="Arial"/>
              </a:rPr>
              <a:t>χρησιμοποιούμε τα αριθμητικά πλήκτρα, από τη δεξιά πλευρά του πληκτρολόγιου και πάντα το </a:t>
            </a:r>
            <a:r>
              <a:rPr lang="el-GR" sz="1000" b="1" i="0" strike="noStrike">
                <a:solidFill>
                  <a:schemeClr val="bg1"/>
                </a:solidFill>
                <a:latin typeface="Arial"/>
                <a:cs typeface="Arial"/>
              </a:rPr>
              <a:t>αριστερό</a:t>
            </a:r>
            <a:r>
              <a:rPr lang="el-GR" sz="1000" b="0" i="0" strike="noStrike">
                <a:solidFill>
                  <a:schemeClr val="bg1"/>
                </a:solidFill>
                <a:latin typeface="Arial"/>
                <a:cs typeface="Arial"/>
              </a:rPr>
              <a:t> κουμπί </a:t>
            </a:r>
            <a:r>
              <a:rPr lang="el-GR" sz="1000" b="1" i="0" strike="noStrike">
                <a:solidFill>
                  <a:srgbClr val="FF9900"/>
                </a:solidFill>
                <a:latin typeface="Arial"/>
                <a:cs typeface="Arial"/>
              </a:rPr>
              <a:t>"</a:t>
            </a:r>
            <a:r>
              <a:rPr lang="en-US" sz="1000" b="1" i="0" strike="noStrike">
                <a:solidFill>
                  <a:srgbClr val="FF9900"/>
                </a:solidFill>
                <a:latin typeface="Arial"/>
                <a:cs typeface="Arial"/>
              </a:rPr>
              <a:t>Alt".</a:t>
            </a:r>
            <a:r>
              <a:rPr lang="el-GR" sz="1000" b="1" i="0" strike="noStrike">
                <a:solidFill>
                  <a:srgbClr val="FF9900"/>
                </a:solidFill>
                <a:latin typeface="Arial"/>
                <a:cs typeface="Arial"/>
              </a:rPr>
              <a:t> </a:t>
            </a:r>
            <a:r>
              <a:rPr lang="el-GR" sz="1000" b="0" i="0" strike="noStrike">
                <a:solidFill>
                  <a:schemeClr val="bg1">
                    <a:lumMod val="95000"/>
                  </a:schemeClr>
                </a:solidFill>
                <a:latin typeface="Arial"/>
                <a:cs typeface="Arial"/>
              </a:rPr>
              <a:t>Αφού πρόκειται για</a:t>
            </a:r>
            <a:r>
              <a:rPr lang="el-GR" sz="1000" b="0" i="0" strike="noStrike" baseline="0">
                <a:solidFill>
                  <a:schemeClr val="bg1">
                    <a:lumMod val="95000"/>
                  </a:schemeClr>
                </a:solidFill>
                <a:latin typeface="Arial"/>
                <a:cs typeface="Arial"/>
              </a:rPr>
              <a:t> συνδυασμό πλήκτρων, πληκτρολογούμε το </a:t>
            </a:r>
            <a:r>
              <a:rPr lang="el-GR" sz="1000" b="1" i="0" strike="noStrike" baseline="0">
                <a:solidFill>
                  <a:srgbClr val="FF9900"/>
                </a:solidFill>
                <a:latin typeface="Arial"/>
                <a:cs typeface="Arial"/>
              </a:rPr>
              <a:t>"0183" </a:t>
            </a:r>
            <a:r>
              <a:rPr lang="el-GR" sz="1000" b="0" i="0" strike="noStrike" baseline="0">
                <a:solidFill>
                  <a:schemeClr val="bg1">
                    <a:lumMod val="95000"/>
                  </a:schemeClr>
                </a:solidFill>
                <a:latin typeface="Arial"/>
                <a:cs typeface="Arial"/>
              </a:rPr>
              <a:t>κρατώντας πατημένο το αριστερό </a:t>
            </a:r>
            <a:r>
              <a:rPr lang="el-GR" sz="1000" b="1" i="0" strike="noStrike" baseline="0">
                <a:solidFill>
                  <a:srgbClr val="FF9900"/>
                </a:solidFill>
                <a:latin typeface="Arial"/>
                <a:cs typeface="Arial"/>
              </a:rPr>
              <a:t>"</a:t>
            </a:r>
            <a:r>
              <a:rPr lang="en-US" sz="1000" b="1" i="0" strike="noStrike" baseline="0">
                <a:solidFill>
                  <a:srgbClr val="FF9900"/>
                </a:solidFill>
                <a:latin typeface="Arial"/>
                <a:cs typeface="Arial"/>
              </a:rPr>
              <a:t>Alt".</a:t>
            </a:r>
            <a:endParaRPr lang="en-US" sz="1000" b="1" i="0" strike="noStrike">
              <a:solidFill>
                <a:srgbClr val="FF99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10</xdr:col>
      <xdr:colOff>142875</xdr:colOff>
      <xdr:row>141</xdr:row>
      <xdr:rowOff>133350</xdr:rowOff>
    </xdr:from>
    <xdr:to>
      <xdr:col>14</xdr:col>
      <xdr:colOff>142875</xdr:colOff>
      <xdr:row>157</xdr:row>
      <xdr:rowOff>19050</xdr:rowOff>
    </xdr:to>
    <xdr:grpSp>
      <xdr:nvGrpSpPr>
        <xdr:cNvPr id="3" name="Ομάδα 2"/>
        <xdr:cNvGrpSpPr/>
      </xdr:nvGrpSpPr>
      <xdr:grpSpPr>
        <a:xfrm>
          <a:off x="5734050" y="26460450"/>
          <a:ext cx="2647950" cy="2781300"/>
          <a:chOff x="5657850" y="26717625"/>
          <a:chExt cx="2647950" cy="27813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95" name="Object 171" hidden="1">
                <a:extLst>
                  <a:ext uri="{63B3BB69-23CF-44E3-9099-C40C66FF867C}">
                    <a14:compatExt spid="_x0000_s1195"/>
                  </a:ext>
                </a:extLst>
              </xdr:cNvPr>
              <xdr:cNvSpPr/>
            </xdr:nvSpPr>
            <xdr:spPr bwMode="auto">
              <a:xfrm>
                <a:off x="5657850" y="28498800"/>
                <a:ext cx="571500" cy="100012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  <xdr:sp macro="" textlink="">
        <xdr:nvSpPr>
          <xdr:cNvPr id="1196" name="AutoShape 172"/>
          <xdr:cNvSpPr>
            <a:spLocks noChangeArrowheads="1"/>
          </xdr:cNvSpPr>
        </xdr:nvSpPr>
        <xdr:spPr bwMode="auto">
          <a:xfrm>
            <a:off x="5686425" y="26717625"/>
            <a:ext cx="2619375" cy="1304925"/>
          </a:xfrm>
          <a:prstGeom prst="wedgeRoundRectCallout">
            <a:avLst>
              <a:gd name="adj1" fmla="val -35347"/>
              <a:gd name="adj2" fmla="val 88060"/>
              <a:gd name="adj3" fmla="val 16667"/>
            </a:avLst>
          </a:prstGeom>
          <a:solidFill>
            <a:srgbClr val="38342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l-GR" sz="1000" b="0" i="0" strike="noStrike">
                <a:solidFill>
                  <a:schemeClr val="bg2"/>
                </a:solidFill>
                <a:latin typeface="Arial"/>
                <a:cs typeface="Arial"/>
              </a:rPr>
              <a:t>Δε μπορώ να καταλάβω τι ρόλο παίζει αυτό το μικρό </a:t>
            </a:r>
            <a:r>
              <a:rPr lang="el-GR" sz="1000" b="1" i="0" strike="noStrike">
                <a:solidFill>
                  <a:srgbClr val="FF0000"/>
                </a:solidFill>
                <a:latin typeface="Arial"/>
                <a:cs typeface="Arial"/>
              </a:rPr>
              <a:t>κόκκινο</a:t>
            </a:r>
            <a:r>
              <a:rPr lang="el-GR" sz="1000" b="0" i="0" strike="noStrike">
                <a:solidFill>
                  <a:srgbClr val="FF0000"/>
                </a:solidFill>
                <a:latin typeface="Arial"/>
                <a:cs typeface="Arial"/>
              </a:rPr>
              <a:t> </a:t>
            </a:r>
            <a:r>
              <a:rPr lang="el-GR" sz="1000" b="0" i="0" strike="noStrike">
                <a:solidFill>
                  <a:schemeClr val="bg2"/>
                </a:solidFill>
                <a:latin typeface="Arial"/>
                <a:cs typeface="Arial"/>
              </a:rPr>
              <a:t>τριγωνικό σημάδι που υπάρχει στην πάνω δεξιά γωνία ορισμένων κελιών, όπως είναι το </a:t>
            </a:r>
            <a:r>
              <a:rPr lang="el-GR" sz="1000" b="1" i="0" strike="noStrike">
                <a:solidFill>
                  <a:srgbClr val="FF9900"/>
                </a:solidFill>
                <a:latin typeface="Arial"/>
                <a:cs typeface="Arial"/>
              </a:rPr>
              <a:t>"</a:t>
            </a:r>
            <a:r>
              <a:rPr lang="en-US" sz="1000" b="1" i="0" strike="noStrike">
                <a:solidFill>
                  <a:srgbClr val="FF9900"/>
                </a:solidFill>
                <a:latin typeface="Arial"/>
                <a:cs typeface="Arial"/>
              </a:rPr>
              <a:t>C73"</a:t>
            </a:r>
            <a:r>
              <a:rPr lang="el-GR" sz="1000" b="1" i="0" strike="noStrike">
                <a:solidFill>
                  <a:schemeClr val="bg2"/>
                </a:solidFill>
                <a:latin typeface="Arial"/>
                <a:cs typeface="Arial"/>
              </a:rPr>
              <a:t>.</a:t>
            </a:r>
            <a:r>
              <a:rPr lang="el-GR" sz="1000" b="0" i="0" strike="noStrike">
                <a:solidFill>
                  <a:schemeClr val="bg2"/>
                </a:solidFill>
                <a:latin typeface="Arial"/>
                <a:cs typeface="Arial"/>
              </a:rPr>
              <a:t> Ίσως αν αφήσω το δείκτη του ποντικιού να σταθεί για λίγο πάνω σε ένα τέτοιο κελί, το μυστήριο να λυθεί...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96"/>
  <sheetViews>
    <sheetView tabSelected="1" workbookViewId="0">
      <selection sqref="A1:J2"/>
    </sheetView>
  </sheetViews>
  <sheetFormatPr defaultColWidth="9.140625" defaultRowHeight="12.75" x14ac:dyDescent="0.2"/>
  <cols>
    <col min="1" max="1" width="5.7109375" style="41" customWidth="1"/>
    <col min="2" max="2" width="5" style="41" customWidth="1"/>
    <col min="3" max="10" width="9.140625" style="41"/>
    <col min="11" max="12" width="10.7109375" style="41" customWidth="1"/>
    <col min="13" max="15" width="9.140625" style="41"/>
    <col min="16" max="16" width="9.140625" style="47" hidden="1" customWidth="1"/>
    <col min="17" max="16384" width="9.140625" style="41"/>
  </cols>
  <sheetData>
    <row r="1" spans="1:26" s="3" customFormat="1" ht="20.100000000000001" customHeight="1" x14ac:dyDescent="0.2">
      <c r="A1" s="115" t="s">
        <v>133</v>
      </c>
      <c r="B1" s="116"/>
      <c r="C1" s="116"/>
      <c r="D1" s="116"/>
      <c r="E1" s="116"/>
      <c r="F1" s="116"/>
      <c r="G1" s="116"/>
      <c r="H1" s="116"/>
      <c r="I1" s="116"/>
      <c r="J1" s="116"/>
      <c r="K1" s="1"/>
      <c r="L1" s="1"/>
      <c r="M1" s="2"/>
      <c r="N1" s="40"/>
      <c r="O1" s="40"/>
      <c r="P1" s="46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3" customFormat="1" ht="20.100000000000001" customHeight="1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"/>
      <c r="L2" s="1"/>
      <c r="M2" s="2"/>
      <c r="N2" s="40"/>
      <c r="O2" s="40"/>
      <c r="P2" s="46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s="3" customFormat="1" ht="14.25" customHeight="1" x14ac:dyDescent="0.2">
      <c r="A3" s="1"/>
      <c r="B3" s="1"/>
      <c r="C3" s="1"/>
      <c r="D3" s="1"/>
      <c r="E3" s="1"/>
      <c r="F3" s="1"/>
      <c r="G3" s="1"/>
      <c r="H3" s="1"/>
      <c r="I3" s="117" t="s">
        <v>85</v>
      </c>
      <c r="J3" s="117"/>
      <c r="K3" s="117"/>
      <c r="L3" s="1"/>
      <c r="M3" s="2"/>
      <c r="N3" s="40"/>
      <c r="O3" s="40"/>
      <c r="P3" s="46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s="3" customFormat="1" ht="14.25" x14ac:dyDescent="0.2">
      <c r="A4" s="118" t="s">
        <v>125</v>
      </c>
      <c r="B4" s="119"/>
      <c r="C4" s="119"/>
      <c r="D4" s="119"/>
      <c r="E4" s="119"/>
      <c r="F4" s="119"/>
      <c r="G4" s="119"/>
      <c r="H4" s="119"/>
      <c r="I4" s="119"/>
      <c r="J4" s="119"/>
      <c r="K4" s="120"/>
      <c r="L4" s="1"/>
      <c r="M4" s="2"/>
      <c r="N4" s="40"/>
      <c r="O4" s="40"/>
      <c r="P4" s="45" t="s">
        <v>96</v>
      </c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s="3" customFormat="1" ht="14.25" x14ac:dyDescent="0.2">
      <c r="A5" s="121"/>
      <c r="B5" s="122"/>
      <c r="C5" s="122"/>
      <c r="D5" s="122"/>
      <c r="E5" s="122"/>
      <c r="F5" s="122"/>
      <c r="G5" s="122"/>
      <c r="H5" s="122"/>
      <c r="I5" s="122"/>
      <c r="J5" s="122"/>
      <c r="K5" s="123"/>
      <c r="L5" s="4"/>
      <c r="M5" s="2"/>
      <c r="N5" s="40"/>
      <c r="O5" s="40"/>
      <c r="P5" s="46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s="3" customFormat="1" ht="14.25" x14ac:dyDescent="0.2">
      <c r="A6" s="121"/>
      <c r="B6" s="122"/>
      <c r="C6" s="122"/>
      <c r="D6" s="122"/>
      <c r="E6" s="122"/>
      <c r="F6" s="122"/>
      <c r="G6" s="122"/>
      <c r="H6" s="122"/>
      <c r="I6" s="122"/>
      <c r="J6" s="122"/>
      <c r="K6" s="123"/>
      <c r="L6" s="4"/>
      <c r="M6" s="2"/>
      <c r="N6" s="40"/>
      <c r="O6" s="40"/>
      <c r="P6" s="45" t="s">
        <v>91</v>
      </c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s="3" customFormat="1" ht="14.25" x14ac:dyDescent="0.2">
      <c r="A7" s="121"/>
      <c r="B7" s="122"/>
      <c r="C7" s="122"/>
      <c r="D7" s="122"/>
      <c r="E7" s="122"/>
      <c r="F7" s="122"/>
      <c r="G7" s="122"/>
      <c r="H7" s="122"/>
      <c r="I7" s="122"/>
      <c r="J7" s="122"/>
      <c r="K7" s="123"/>
      <c r="L7" s="4"/>
      <c r="M7" s="2"/>
      <c r="N7" s="40"/>
      <c r="O7" s="40"/>
      <c r="P7" s="46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s="3" customFormat="1" ht="14.25" x14ac:dyDescent="0.2">
      <c r="A8" s="121"/>
      <c r="B8" s="122"/>
      <c r="C8" s="122"/>
      <c r="D8" s="122"/>
      <c r="E8" s="122"/>
      <c r="F8" s="122"/>
      <c r="G8" s="122"/>
      <c r="H8" s="122"/>
      <c r="I8" s="122"/>
      <c r="J8" s="122"/>
      <c r="K8" s="123"/>
      <c r="L8" s="4"/>
      <c r="M8" s="2"/>
      <c r="N8" s="40"/>
      <c r="O8" s="40"/>
      <c r="P8" s="46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s="3" customFormat="1" ht="14.25" x14ac:dyDescent="0.2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23"/>
      <c r="L9" s="4"/>
      <c r="M9" s="2"/>
      <c r="N9" s="40"/>
      <c r="O9" s="40"/>
      <c r="P9" s="46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s="3" customFormat="1" ht="14.25" x14ac:dyDescent="0.2">
      <c r="A10" s="121"/>
      <c r="B10" s="122"/>
      <c r="C10" s="122"/>
      <c r="D10" s="122"/>
      <c r="E10" s="122"/>
      <c r="F10" s="122"/>
      <c r="G10" s="122"/>
      <c r="H10" s="122"/>
      <c r="I10" s="122"/>
      <c r="J10" s="122"/>
      <c r="K10" s="123"/>
      <c r="L10" s="4"/>
      <c r="M10" s="2"/>
      <c r="N10" s="40"/>
      <c r="O10" s="40"/>
      <c r="P10" s="46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s="3" customFormat="1" ht="14.25" x14ac:dyDescent="0.2">
      <c r="A11" s="121"/>
      <c r="B11" s="122"/>
      <c r="C11" s="122"/>
      <c r="D11" s="122"/>
      <c r="E11" s="122"/>
      <c r="F11" s="122"/>
      <c r="G11" s="122"/>
      <c r="H11" s="122"/>
      <c r="I11" s="122"/>
      <c r="J11" s="122"/>
      <c r="K11" s="123"/>
      <c r="L11" s="4"/>
      <c r="M11" s="2"/>
      <c r="N11" s="40"/>
      <c r="O11" s="40"/>
      <c r="P11" s="46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s="3" customFormat="1" ht="14.25" x14ac:dyDescent="0.2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3"/>
      <c r="L12" s="4"/>
      <c r="M12" s="2"/>
      <c r="N12" s="40"/>
      <c r="O12" s="40"/>
      <c r="P12" s="46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s="3" customFormat="1" ht="14.25" x14ac:dyDescent="0.2">
      <c r="A13" s="121"/>
      <c r="B13" s="122"/>
      <c r="C13" s="122"/>
      <c r="D13" s="122"/>
      <c r="E13" s="122"/>
      <c r="F13" s="122"/>
      <c r="G13" s="122"/>
      <c r="H13" s="122"/>
      <c r="I13" s="122"/>
      <c r="J13" s="122"/>
      <c r="K13" s="123"/>
      <c r="L13" s="4"/>
      <c r="M13" s="2"/>
      <c r="N13" s="40"/>
      <c r="O13" s="40"/>
      <c r="P13" s="46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s="3" customFormat="1" ht="14.25" x14ac:dyDescent="0.2">
      <c r="A14" s="121"/>
      <c r="B14" s="122"/>
      <c r="C14" s="122"/>
      <c r="D14" s="122"/>
      <c r="E14" s="122"/>
      <c r="F14" s="122"/>
      <c r="G14" s="122"/>
      <c r="H14" s="122"/>
      <c r="I14" s="122"/>
      <c r="J14" s="122"/>
      <c r="K14" s="123"/>
      <c r="L14" s="4"/>
      <c r="M14" s="2"/>
      <c r="N14" s="40"/>
      <c r="O14" s="40"/>
      <c r="P14" s="46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s="3" customFormat="1" ht="14.25" x14ac:dyDescent="0.2">
      <c r="A15" s="121"/>
      <c r="B15" s="122"/>
      <c r="C15" s="122"/>
      <c r="D15" s="122"/>
      <c r="E15" s="122"/>
      <c r="F15" s="122"/>
      <c r="G15" s="122"/>
      <c r="H15" s="122"/>
      <c r="I15" s="122"/>
      <c r="J15" s="122"/>
      <c r="K15" s="123"/>
      <c r="L15" s="4"/>
      <c r="M15" s="2"/>
      <c r="N15" s="40"/>
      <c r="O15" s="40"/>
      <c r="P15" s="46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s="3" customFormat="1" ht="15.95" customHeight="1" x14ac:dyDescent="0.2">
      <c r="A16" s="124"/>
      <c r="B16" s="125"/>
      <c r="C16" s="125"/>
      <c r="D16" s="125"/>
      <c r="E16" s="125"/>
      <c r="F16" s="125"/>
      <c r="G16" s="125"/>
      <c r="H16" s="125"/>
      <c r="I16" s="125"/>
      <c r="J16" s="125"/>
      <c r="K16" s="126"/>
      <c r="L16" s="4"/>
      <c r="M16" s="2"/>
      <c r="N16" s="40"/>
      <c r="O16" s="40"/>
      <c r="P16" s="46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s="3" customFormat="1" ht="14.25" x14ac:dyDescent="0.2">
      <c r="J17" s="5"/>
      <c r="K17" s="6"/>
      <c r="L17" s="4"/>
      <c r="M17" s="2"/>
      <c r="N17" s="40"/>
      <c r="O17" s="40"/>
      <c r="P17" s="46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s="3" customFormat="1" ht="14.25" x14ac:dyDescent="0.2">
      <c r="A18" s="7" t="s">
        <v>86</v>
      </c>
      <c r="B18" s="82" t="s">
        <v>87</v>
      </c>
      <c r="C18" s="82"/>
      <c r="D18" s="82"/>
      <c r="E18" s="82"/>
      <c r="F18" s="82"/>
      <c r="G18" s="82"/>
      <c r="H18" s="82"/>
      <c r="I18" s="82"/>
      <c r="J18" s="82"/>
      <c r="K18" s="6"/>
      <c r="L18" s="4"/>
      <c r="M18" s="2"/>
      <c r="N18" s="40"/>
      <c r="O18" s="40"/>
      <c r="P18" s="46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s="3" customFormat="1" ht="14.25" x14ac:dyDescent="0.2">
      <c r="B19" s="82"/>
      <c r="C19" s="82"/>
      <c r="D19" s="82"/>
      <c r="E19" s="82"/>
      <c r="F19" s="82"/>
      <c r="G19" s="82"/>
      <c r="H19" s="82"/>
      <c r="I19" s="82"/>
      <c r="J19" s="82"/>
      <c r="K19" s="6"/>
      <c r="L19" s="4"/>
      <c r="M19" s="2"/>
      <c r="N19" s="40"/>
      <c r="O19" s="40"/>
      <c r="P19" s="46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s="3" customFormat="1" ht="14.25" x14ac:dyDescent="0.2">
      <c r="B20" s="82"/>
      <c r="C20" s="82"/>
      <c r="D20" s="82"/>
      <c r="E20" s="82"/>
      <c r="F20" s="82"/>
      <c r="G20" s="82"/>
      <c r="H20" s="82"/>
      <c r="I20" s="82"/>
      <c r="J20" s="82"/>
      <c r="K20" s="6"/>
      <c r="L20" s="4"/>
      <c r="M20" s="2"/>
      <c r="N20" s="40"/>
      <c r="O20" s="40"/>
      <c r="P20" s="46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s="3" customFormat="1" ht="14.25" x14ac:dyDescent="0.2">
      <c r="J21" s="5"/>
      <c r="K21" s="6"/>
      <c r="L21" s="4"/>
      <c r="M21" s="2"/>
      <c r="N21" s="40"/>
      <c r="O21" s="40"/>
      <c r="P21" s="46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s="3" customFormat="1" ht="15" customHeight="1" x14ac:dyDescent="0.2">
      <c r="A22" s="62" t="str">
        <f>IF(J22="","",IF(J22="Σ","G","R"))</f>
        <v/>
      </c>
      <c r="B22" s="9" t="s">
        <v>88</v>
      </c>
      <c r="C22" s="97" t="s">
        <v>95</v>
      </c>
      <c r="D22" s="97"/>
      <c r="E22" s="97"/>
      <c r="F22" s="97"/>
      <c r="G22" s="97"/>
      <c r="H22" s="97"/>
      <c r="I22" s="97"/>
      <c r="J22" s="105"/>
      <c r="K22" s="6"/>
      <c r="L22" s="1"/>
      <c r="M22" s="2"/>
      <c r="N22" s="40"/>
      <c r="O22" s="40"/>
      <c r="P22" s="46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s="3" customFormat="1" ht="15" customHeight="1" x14ac:dyDescent="0.2">
      <c r="A23" s="10"/>
      <c r="C23" s="100"/>
      <c r="D23" s="100"/>
      <c r="E23" s="100"/>
      <c r="F23" s="100"/>
      <c r="G23" s="100"/>
      <c r="H23" s="100"/>
      <c r="I23" s="100"/>
      <c r="J23" s="106"/>
      <c r="K23" s="6"/>
      <c r="L23" s="1"/>
      <c r="M23" s="2"/>
      <c r="N23" s="40"/>
      <c r="O23" s="40"/>
      <c r="P23" s="46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s="3" customFormat="1" ht="15" customHeight="1" x14ac:dyDescent="0.2">
      <c r="A24" s="10"/>
      <c r="J24" s="5"/>
      <c r="K24" s="6"/>
      <c r="L24" s="1"/>
      <c r="M24" s="2"/>
      <c r="N24" s="40"/>
      <c r="O24" s="40"/>
      <c r="P24" s="46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s="3" customFormat="1" ht="15" customHeight="1" x14ac:dyDescent="0.2">
      <c r="A25" s="62" t="str">
        <f>IF(J25="","",IF(J25="Λ","G","R"))</f>
        <v/>
      </c>
      <c r="B25" s="9" t="s">
        <v>89</v>
      </c>
      <c r="C25" s="97" t="s">
        <v>98</v>
      </c>
      <c r="D25" s="97"/>
      <c r="E25" s="97"/>
      <c r="F25" s="97"/>
      <c r="G25" s="97"/>
      <c r="H25" s="97"/>
      <c r="I25" s="97"/>
      <c r="J25" s="105"/>
      <c r="K25" s="6"/>
      <c r="L25" s="1"/>
      <c r="M25" s="2"/>
      <c r="N25" s="40"/>
      <c r="O25" s="40"/>
      <c r="P25" s="46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s="3" customFormat="1" ht="15" customHeight="1" x14ac:dyDescent="0.2">
      <c r="A26" s="10"/>
      <c r="C26" s="100"/>
      <c r="D26" s="100"/>
      <c r="E26" s="100"/>
      <c r="F26" s="100"/>
      <c r="G26" s="100"/>
      <c r="H26" s="100"/>
      <c r="I26" s="100"/>
      <c r="J26" s="106"/>
      <c r="K26" s="6"/>
      <c r="L26" s="1"/>
      <c r="M26" s="2"/>
      <c r="N26" s="40"/>
      <c r="O26" s="40"/>
      <c r="P26" s="46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s="3" customFormat="1" ht="15" customHeight="1" x14ac:dyDescent="0.2">
      <c r="A27" s="10"/>
      <c r="J27" s="5"/>
      <c r="K27" s="6"/>
      <c r="L27" s="1"/>
      <c r="M27" s="2"/>
      <c r="N27" s="40"/>
      <c r="O27" s="40"/>
      <c r="P27" s="46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s="3" customFormat="1" ht="15" customHeight="1" x14ac:dyDescent="0.2">
      <c r="A28" s="62" t="str">
        <f>IF(J28="","",IF(J28="Λ","G","R"))</f>
        <v/>
      </c>
      <c r="B28" s="9" t="s">
        <v>90</v>
      </c>
      <c r="C28" s="129" t="s">
        <v>99</v>
      </c>
      <c r="D28" s="97"/>
      <c r="E28" s="97"/>
      <c r="F28" s="97"/>
      <c r="G28" s="97"/>
      <c r="H28" s="97"/>
      <c r="I28" s="97"/>
      <c r="J28" s="105"/>
      <c r="K28" s="6"/>
      <c r="L28" s="1"/>
      <c r="M28" s="2"/>
      <c r="N28" s="40"/>
      <c r="O28" s="40"/>
      <c r="P28" s="46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s="3" customFormat="1" ht="15" customHeight="1" x14ac:dyDescent="0.2">
      <c r="A29" s="10"/>
      <c r="C29" s="100"/>
      <c r="D29" s="100"/>
      <c r="E29" s="100"/>
      <c r="F29" s="100"/>
      <c r="G29" s="100"/>
      <c r="H29" s="100"/>
      <c r="I29" s="100"/>
      <c r="J29" s="106"/>
      <c r="K29" s="6"/>
      <c r="L29" s="1"/>
      <c r="M29" s="2"/>
      <c r="N29" s="40"/>
      <c r="O29" s="40"/>
      <c r="P29" s="46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s="3" customFormat="1" ht="15" customHeight="1" x14ac:dyDescent="0.2">
      <c r="A30" s="10"/>
      <c r="J30" s="5"/>
      <c r="K30" s="6"/>
      <c r="L30" s="1"/>
      <c r="M30" s="2"/>
      <c r="N30" s="40"/>
      <c r="O30" s="40"/>
      <c r="P30" s="46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s="3" customFormat="1" ht="15" customHeight="1" x14ac:dyDescent="0.2">
      <c r="A31" s="62" t="str">
        <f>IF(J31="","",IF(J31="Σ","G","R"))</f>
        <v/>
      </c>
      <c r="B31" s="9" t="s">
        <v>92</v>
      </c>
      <c r="C31" s="107" t="s">
        <v>100</v>
      </c>
      <c r="D31" s="108"/>
      <c r="E31" s="108"/>
      <c r="F31" s="108"/>
      <c r="G31" s="108"/>
      <c r="H31" s="108"/>
      <c r="I31" s="109"/>
      <c r="J31" s="105"/>
      <c r="K31" s="6"/>
      <c r="L31" s="1"/>
      <c r="M31" s="2"/>
      <c r="N31" s="40"/>
      <c r="O31" s="40"/>
      <c r="P31" s="46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s="3" customFormat="1" ht="15" customHeight="1" x14ac:dyDescent="0.2">
      <c r="C32" s="110"/>
      <c r="D32" s="111"/>
      <c r="E32" s="111"/>
      <c r="F32" s="111"/>
      <c r="G32" s="111"/>
      <c r="H32" s="111"/>
      <c r="I32" s="112"/>
      <c r="J32" s="106"/>
      <c r="K32" s="6"/>
      <c r="L32" s="1"/>
      <c r="M32" s="2"/>
      <c r="N32" s="40"/>
      <c r="O32" s="40"/>
      <c r="P32" s="46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s="3" customFormat="1" ht="15" customHeight="1" x14ac:dyDescent="0.2">
      <c r="J33" s="5"/>
      <c r="K33" s="6"/>
      <c r="L33" s="4"/>
      <c r="M33" s="2"/>
      <c r="N33" s="40"/>
      <c r="O33" s="40"/>
      <c r="P33" s="46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s="3" customFormat="1" ht="15" customHeight="1" x14ac:dyDescent="0.2">
      <c r="A34" s="62" t="str">
        <f>IF(J34="","",IF(J34="Σ","G","R"))</f>
        <v/>
      </c>
      <c r="B34" s="9" t="s">
        <v>93</v>
      </c>
      <c r="C34" s="107" t="s">
        <v>123</v>
      </c>
      <c r="D34" s="108"/>
      <c r="E34" s="108"/>
      <c r="F34" s="108"/>
      <c r="G34" s="108"/>
      <c r="H34" s="108"/>
      <c r="I34" s="109"/>
      <c r="J34" s="105"/>
      <c r="K34" s="6"/>
      <c r="L34" s="4"/>
      <c r="M34" s="2"/>
      <c r="N34" s="40"/>
      <c r="O34" s="40"/>
      <c r="P34" s="46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s="3" customFormat="1" ht="15" customHeight="1" thickBot="1" x14ac:dyDescent="0.25">
      <c r="C35" s="110"/>
      <c r="D35" s="111"/>
      <c r="E35" s="111"/>
      <c r="F35" s="111"/>
      <c r="G35" s="111"/>
      <c r="H35" s="111"/>
      <c r="I35" s="112"/>
      <c r="J35" s="106"/>
      <c r="K35" s="6"/>
      <c r="L35" s="4"/>
      <c r="M35" s="2"/>
      <c r="N35" s="40"/>
      <c r="O35" s="40"/>
      <c r="P35" s="46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s="3" customFormat="1" ht="15" customHeight="1" x14ac:dyDescent="0.2">
      <c r="J36" s="5"/>
      <c r="K36" s="76" t="str">
        <f>IF(L36="","",IF(L36=30,P4,P6))</f>
        <v/>
      </c>
      <c r="L36" s="92" t="str">
        <f>IF(OR(A40="",B40="",C40="",D40="",E40="",F40=""),"",SUM(A40:F40))</f>
        <v/>
      </c>
      <c r="M36" s="2"/>
      <c r="N36" s="40"/>
      <c r="O36" s="40"/>
      <c r="P36" s="46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s="3" customFormat="1" ht="15" customHeight="1" x14ac:dyDescent="0.2">
      <c r="A37" s="62" t="str">
        <f>IF(J37="","",IF(J37="Σ","G","R"))</f>
        <v/>
      </c>
      <c r="B37" s="9" t="s">
        <v>97</v>
      </c>
      <c r="C37" s="107" t="s">
        <v>124</v>
      </c>
      <c r="D37" s="108"/>
      <c r="E37" s="108"/>
      <c r="F37" s="108"/>
      <c r="G37" s="108"/>
      <c r="H37" s="108"/>
      <c r="I37" s="109"/>
      <c r="J37" s="105"/>
      <c r="K37" s="77"/>
      <c r="L37" s="93"/>
      <c r="M37" s="2"/>
      <c r="N37" s="40"/>
      <c r="O37" s="40"/>
      <c r="P37" s="46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s="3" customFormat="1" ht="15" customHeight="1" thickBot="1" x14ac:dyDescent="0.25">
      <c r="C38" s="110"/>
      <c r="D38" s="111"/>
      <c r="E38" s="111"/>
      <c r="F38" s="111"/>
      <c r="G38" s="111"/>
      <c r="H38" s="111"/>
      <c r="I38" s="112"/>
      <c r="J38" s="106"/>
      <c r="K38" s="78"/>
      <c r="L38" s="94"/>
      <c r="M38" s="2"/>
      <c r="N38" s="40"/>
      <c r="O38" s="40"/>
      <c r="P38" s="46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s="3" customFormat="1" ht="15" customHeight="1" x14ac:dyDescent="0.2">
      <c r="J39" s="5"/>
      <c r="K39" s="6"/>
      <c r="L39" s="4"/>
      <c r="M39" s="2"/>
      <c r="N39" s="40"/>
      <c r="O39" s="40"/>
      <c r="P39" s="46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s="3" customFormat="1" ht="12.75" customHeight="1" x14ac:dyDescent="0.2">
      <c r="A40" s="63" t="str">
        <f>IF(A22="","",IF(A22="G",5,0))</f>
        <v/>
      </c>
      <c r="B40" s="63" t="str">
        <f>IF(A25="","",IF(A25="G",5,0))</f>
        <v/>
      </c>
      <c r="C40" s="63" t="str">
        <f>IF(A28="","",IF(A28="G",5,0))</f>
        <v/>
      </c>
      <c r="D40" s="63" t="str">
        <f>IF(A31="","",IF(A31="G",5,0))</f>
        <v/>
      </c>
      <c r="E40" s="63" t="str">
        <f>IF(A34="","",IF(A34="G",5,0))</f>
        <v/>
      </c>
      <c r="F40" s="63" t="str">
        <f>IF(A37="","",IF(A37="G",5,0))</f>
        <v/>
      </c>
      <c r="G40" s="11"/>
      <c r="H40" s="11"/>
      <c r="I40" s="11"/>
      <c r="J40" s="11"/>
      <c r="K40" s="4"/>
      <c r="L40" s="4"/>
      <c r="M40" s="2"/>
      <c r="N40" s="40"/>
      <c r="O40" s="40"/>
      <c r="P40" s="46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s="3" customFormat="1" ht="12.75" customHeight="1" x14ac:dyDescent="0.2">
      <c r="J41" s="5"/>
      <c r="K41" s="6"/>
      <c r="L41" s="4"/>
      <c r="M41" s="2"/>
      <c r="N41" s="40"/>
      <c r="O41" s="40"/>
      <c r="P41" s="46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s="3" customFormat="1" ht="12.75" customHeight="1" x14ac:dyDescent="0.2">
      <c r="A42" s="7" t="s">
        <v>101</v>
      </c>
      <c r="B42" s="82" t="s">
        <v>134</v>
      </c>
      <c r="C42" s="82"/>
      <c r="D42" s="82"/>
      <c r="E42" s="82"/>
      <c r="F42" s="82"/>
      <c r="G42" s="82"/>
      <c r="H42" s="82"/>
      <c r="I42" s="82"/>
      <c r="J42" s="104"/>
      <c r="K42" s="6"/>
      <c r="L42" s="4"/>
      <c r="M42" s="2"/>
      <c r="N42" s="40"/>
      <c r="O42" s="40"/>
      <c r="P42" s="46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s="3" customFormat="1" ht="14.25" x14ac:dyDescent="0.2">
      <c r="B43" s="82"/>
      <c r="C43" s="82"/>
      <c r="D43" s="82"/>
      <c r="E43" s="82"/>
      <c r="F43" s="82"/>
      <c r="G43" s="82"/>
      <c r="H43" s="82"/>
      <c r="I43" s="82"/>
      <c r="J43" s="104"/>
      <c r="K43" s="6"/>
      <c r="L43" s="4"/>
      <c r="M43" s="2"/>
      <c r="N43" s="40"/>
      <c r="O43" s="40"/>
      <c r="P43" s="46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s="3" customFormat="1" ht="14.25" x14ac:dyDescent="0.2">
      <c r="B44" s="82"/>
      <c r="C44" s="82"/>
      <c r="D44" s="82"/>
      <c r="E44" s="82"/>
      <c r="F44" s="82"/>
      <c r="G44" s="82"/>
      <c r="H44" s="82"/>
      <c r="I44" s="82"/>
      <c r="J44" s="104"/>
      <c r="K44" s="6"/>
      <c r="L44" s="4"/>
      <c r="M44" s="2"/>
      <c r="N44" s="40"/>
      <c r="O44" s="40"/>
      <c r="P44" s="46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s="3" customFormat="1" ht="15" customHeight="1" x14ac:dyDescent="0.2">
      <c r="J45" s="5"/>
      <c r="K45" s="6"/>
      <c r="L45" s="4"/>
      <c r="M45" s="2"/>
      <c r="N45" s="40"/>
      <c r="O45" s="40"/>
      <c r="P45" s="46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s="3" customFormat="1" ht="15" customHeight="1" x14ac:dyDescent="0.2">
      <c r="A46" s="62" t="str">
        <f>IF(J46="","",IF(J46=7,"G","R"))</f>
        <v/>
      </c>
      <c r="B46" s="12" t="s">
        <v>88</v>
      </c>
      <c r="C46" s="129" t="s">
        <v>126</v>
      </c>
      <c r="D46" s="97"/>
      <c r="E46" s="97"/>
      <c r="F46" s="97"/>
      <c r="G46" s="97"/>
      <c r="H46" s="97"/>
      <c r="I46" s="97"/>
      <c r="J46" s="90"/>
      <c r="K46" s="6"/>
      <c r="L46" s="4"/>
      <c r="M46" s="2"/>
      <c r="N46" s="40"/>
      <c r="O46" s="40"/>
      <c r="P46" s="46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s="3" customFormat="1" ht="15" customHeight="1" x14ac:dyDescent="0.2">
      <c r="C47" s="100"/>
      <c r="D47" s="100"/>
      <c r="E47" s="100"/>
      <c r="F47" s="100"/>
      <c r="G47" s="100"/>
      <c r="H47" s="100"/>
      <c r="I47" s="100"/>
      <c r="J47" s="91"/>
      <c r="K47" s="6"/>
      <c r="L47" s="4"/>
      <c r="M47" s="2"/>
      <c r="N47" s="40"/>
      <c r="O47" s="40"/>
      <c r="P47" s="46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s="3" customFormat="1" ht="15" customHeight="1" x14ac:dyDescent="0.2">
      <c r="J48" s="5"/>
      <c r="K48" s="6"/>
      <c r="L48" s="4"/>
      <c r="M48" s="2"/>
      <c r="N48" s="40"/>
      <c r="O48" s="40"/>
      <c r="P48" s="46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s="3" customFormat="1" ht="15" customHeight="1" x14ac:dyDescent="0.2">
      <c r="A49" s="62" t="str">
        <f>IF(J49="","",IF(J49=4,"G","R"))</f>
        <v/>
      </c>
      <c r="B49" s="12" t="s">
        <v>89</v>
      </c>
      <c r="C49" s="129" t="s">
        <v>127</v>
      </c>
      <c r="D49" s="97"/>
      <c r="E49" s="97"/>
      <c r="F49" s="97"/>
      <c r="G49" s="97"/>
      <c r="H49" s="97"/>
      <c r="I49" s="97"/>
      <c r="J49" s="90"/>
      <c r="K49" s="6"/>
      <c r="L49" s="4"/>
      <c r="M49" s="2"/>
      <c r="N49" s="40"/>
      <c r="O49" s="40"/>
      <c r="P49" s="46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s="3" customFormat="1" ht="15" customHeight="1" x14ac:dyDescent="0.2">
      <c r="C50" s="98"/>
      <c r="D50" s="99"/>
      <c r="E50" s="99"/>
      <c r="F50" s="99"/>
      <c r="G50" s="99"/>
      <c r="H50" s="99"/>
      <c r="I50" s="99"/>
      <c r="J50" s="101"/>
      <c r="K50" s="6"/>
      <c r="L50" s="4"/>
      <c r="M50" s="2"/>
      <c r="N50" s="40"/>
      <c r="O50" s="40"/>
      <c r="P50" s="46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s="3" customFormat="1" ht="15" customHeight="1" x14ac:dyDescent="0.2">
      <c r="C51" s="100"/>
      <c r="D51" s="100"/>
      <c r="E51" s="100"/>
      <c r="F51" s="100"/>
      <c r="G51" s="100"/>
      <c r="H51" s="100"/>
      <c r="I51" s="100"/>
      <c r="J51" s="91"/>
      <c r="K51" s="6"/>
      <c r="L51" s="4"/>
      <c r="M51" s="2"/>
      <c r="N51" s="40"/>
      <c r="O51" s="40"/>
      <c r="P51" s="46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s="3" customFormat="1" ht="15" customHeight="1" x14ac:dyDescent="0.2">
      <c r="J52" s="5"/>
      <c r="K52" s="6"/>
      <c r="L52" s="4"/>
      <c r="M52" s="2"/>
      <c r="N52" s="40"/>
      <c r="O52" s="40"/>
      <c r="P52" s="46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s="3" customFormat="1" ht="15" customHeight="1" x14ac:dyDescent="0.2">
      <c r="A53" s="62" t="str">
        <f>IF(J53="","",IF(J53=1,"G","R"))</f>
        <v/>
      </c>
      <c r="B53" s="12" t="s">
        <v>90</v>
      </c>
      <c r="C53" s="129" t="s">
        <v>128</v>
      </c>
      <c r="D53" s="97"/>
      <c r="E53" s="97"/>
      <c r="F53" s="97"/>
      <c r="G53" s="97"/>
      <c r="H53" s="97"/>
      <c r="I53" s="97"/>
      <c r="J53" s="90"/>
      <c r="K53" s="6"/>
      <c r="L53" s="4"/>
      <c r="M53" s="2"/>
      <c r="N53" s="40"/>
      <c r="O53" s="40"/>
      <c r="P53" s="46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s="3" customFormat="1" ht="15" customHeight="1" x14ac:dyDescent="0.2">
      <c r="C54" s="98"/>
      <c r="D54" s="99"/>
      <c r="E54" s="99"/>
      <c r="F54" s="99"/>
      <c r="G54" s="99"/>
      <c r="H54" s="99"/>
      <c r="I54" s="99"/>
      <c r="J54" s="101"/>
      <c r="K54" s="6"/>
      <c r="L54" s="4"/>
      <c r="M54" s="2"/>
      <c r="N54" s="40"/>
      <c r="O54" s="40"/>
      <c r="P54" s="46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s="3" customFormat="1" ht="15" customHeight="1" x14ac:dyDescent="0.2">
      <c r="C55" s="100"/>
      <c r="D55" s="100"/>
      <c r="E55" s="100"/>
      <c r="F55" s="100"/>
      <c r="G55" s="100"/>
      <c r="H55" s="100"/>
      <c r="I55" s="100"/>
      <c r="J55" s="91"/>
      <c r="K55" s="6"/>
      <c r="L55" s="4"/>
      <c r="M55" s="2"/>
      <c r="N55" s="40"/>
      <c r="O55" s="40"/>
      <c r="P55" s="46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s="3" customFormat="1" ht="15" customHeight="1" x14ac:dyDescent="0.2">
      <c r="J56" s="5"/>
      <c r="K56" s="6"/>
      <c r="L56" s="4"/>
      <c r="M56" s="2"/>
      <c r="N56" s="40"/>
      <c r="O56" s="40"/>
      <c r="P56" s="46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s="3" customFormat="1" ht="15" customHeight="1" x14ac:dyDescent="0.2">
      <c r="A57" s="62" t="str">
        <f>IF(J57="","",IF(J57=3,"G","R"))</f>
        <v/>
      </c>
      <c r="B57" s="12" t="s">
        <v>92</v>
      </c>
      <c r="C57" s="129" t="s">
        <v>129</v>
      </c>
      <c r="D57" s="97"/>
      <c r="E57" s="97"/>
      <c r="F57" s="97"/>
      <c r="G57" s="97"/>
      <c r="H57" s="97"/>
      <c r="I57" s="97"/>
      <c r="J57" s="90"/>
      <c r="K57" s="6"/>
      <c r="L57" s="4"/>
      <c r="M57" s="2"/>
      <c r="N57" s="40"/>
      <c r="O57" s="40"/>
      <c r="P57" s="46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s="3" customFormat="1" ht="15" customHeight="1" x14ac:dyDescent="0.2">
      <c r="C58" s="98"/>
      <c r="D58" s="99"/>
      <c r="E58" s="99"/>
      <c r="F58" s="99"/>
      <c r="G58" s="99"/>
      <c r="H58" s="99"/>
      <c r="I58" s="99"/>
      <c r="J58" s="101"/>
      <c r="K58" s="6"/>
      <c r="L58" s="4"/>
      <c r="M58" s="2"/>
      <c r="N58" s="40"/>
      <c r="O58" s="40"/>
      <c r="P58" s="46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s="3" customFormat="1" ht="15" customHeight="1" x14ac:dyDescent="0.2">
      <c r="C59" s="98"/>
      <c r="D59" s="99"/>
      <c r="E59" s="99"/>
      <c r="F59" s="99"/>
      <c r="G59" s="99"/>
      <c r="H59" s="99"/>
      <c r="I59" s="99"/>
      <c r="J59" s="101"/>
      <c r="K59" s="6"/>
      <c r="L59" s="4"/>
      <c r="M59" s="2"/>
      <c r="N59" s="40"/>
      <c r="O59" s="40"/>
      <c r="P59" s="46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s="3" customFormat="1" ht="15" customHeight="1" x14ac:dyDescent="0.2">
      <c r="C60" s="98"/>
      <c r="D60" s="99"/>
      <c r="E60" s="99"/>
      <c r="F60" s="99"/>
      <c r="G60" s="99"/>
      <c r="H60" s="99"/>
      <c r="I60" s="99"/>
      <c r="J60" s="101"/>
      <c r="K60" s="6"/>
      <c r="L60" s="4"/>
      <c r="M60" s="2"/>
      <c r="N60" s="40"/>
      <c r="O60" s="40"/>
      <c r="P60" s="46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s="3" customFormat="1" ht="15" customHeight="1" x14ac:dyDescent="0.2">
      <c r="C61" s="100"/>
      <c r="D61" s="100"/>
      <c r="E61" s="100"/>
      <c r="F61" s="100"/>
      <c r="G61" s="100"/>
      <c r="H61" s="100"/>
      <c r="I61" s="100"/>
      <c r="J61" s="91"/>
      <c r="K61" s="6"/>
      <c r="L61" s="4"/>
      <c r="M61" s="2"/>
      <c r="N61" s="40"/>
      <c r="O61" s="40"/>
      <c r="P61" s="46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s="3" customFormat="1" ht="15" customHeight="1" x14ac:dyDescent="0.2">
      <c r="J62" s="5"/>
      <c r="K62" s="6"/>
      <c r="L62" s="4"/>
      <c r="M62" s="2"/>
      <c r="N62" s="40"/>
      <c r="O62" s="40"/>
      <c r="P62" s="46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s="3" customFormat="1" ht="15" customHeight="1" thickBot="1" x14ac:dyDescent="0.25">
      <c r="A63" s="62" t="str">
        <f>IF(J63="","",IF(J63=7,"G","R"))</f>
        <v/>
      </c>
      <c r="C63" s="96" t="s">
        <v>130</v>
      </c>
      <c r="D63" s="97"/>
      <c r="E63" s="97"/>
      <c r="F63" s="97"/>
      <c r="G63" s="97"/>
      <c r="H63" s="97"/>
      <c r="I63" s="97"/>
      <c r="J63" s="90"/>
      <c r="K63" s="6"/>
      <c r="L63" s="4"/>
      <c r="M63" s="2"/>
      <c r="N63" s="40"/>
      <c r="O63" s="40"/>
      <c r="P63" s="46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s="3" customFormat="1" ht="15" customHeight="1" x14ac:dyDescent="0.2">
      <c r="C64" s="98"/>
      <c r="D64" s="99"/>
      <c r="E64" s="99"/>
      <c r="F64" s="99"/>
      <c r="G64" s="99"/>
      <c r="H64" s="99"/>
      <c r="I64" s="99"/>
      <c r="J64" s="101"/>
      <c r="K64" s="76" t="str">
        <f>IF(L64="","",IF(L64=40,P4,P6))</f>
        <v/>
      </c>
      <c r="L64" s="92" t="str">
        <f>IF(OR(A68="",B68="",C68="",D68="",E68=""),"",SUM(A68:E68))</f>
        <v/>
      </c>
      <c r="M64" s="2"/>
      <c r="N64" s="40"/>
      <c r="O64" s="40"/>
      <c r="P64" s="46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s="3" customFormat="1" ht="15" customHeight="1" x14ac:dyDescent="0.2">
      <c r="C65" s="98"/>
      <c r="D65" s="99"/>
      <c r="E65" s="99"/>
      <c r="F65" s="99"/>
      <c r="G65" s="99"/>
      <c r="H65" s="99"/>
      <c r="I65" s="99"/>
      <c r="J65" s="101"/>
      <c r="K65" s="77"/>
      <c r="L65" s="93"/>
      <c r="M65" s="2"/>
      <c r="N65" s="40"/>
      <c r="O65" s="40"/>
      <c r="P65" s="46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s="3" customFormat="1" ht="15" customHeight="1" thickBot="1" x14ac:dyDescent="0.25">
      <c r="C66" s="100"/>
      <c r="D66" s="100"/>
      <c r="E66" s="100"/>
      <c r="F66" s="100"/>
      <c r="G66" s="100"/>
      <c r="H66" s="100"/>
      <c r="I66" s="100"/>
      <c r="J66" s="91"/>
      <c r="K66" s="78"/>
      <c r="L66" s="94"/>
      <c r="M66" s="2"/>
      <c r="N66" s="40"/>
      <c r="O66" s="40"/>
      <c r="P66" s="46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s="3" customFormat="1" ht="15" customHeight="1" x14ac:dyDescent="0.2">
      <c r="J67" s="5"/>
      <c r="K67" s="6"/>
      <c r="L67" s="4"/>
      <c r="M67" s="2"/>
      <c r="N67" s="40"/>
      <c r="O67" s="40"/>
      <c r="P67" s="46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s="3" customFormat="1" ht="12.75" customHeight="1" x14ac:dyDescent="0.2">
      <c r="A68" s="63" t="str">
        <f>IF(A46="","",IF(A46="G",5,0))</f>
        <v/>
      </c>
      <c r="B68" s="63" t="str">
        <f>IF(A49="","",IF(A49="G",5,0))</f>
        <v/>
      </c>
      <c r="C68" s="63" t="str">
        <f>IF(A53="","",IF(A53="G",10,0))</f>
        <v/>
      </c>
      <c r="D68" s="63" t="str">
        <f>IF(A57="","",IF(A57="G",10,0))</f>
        <v/>
      </c>
      <c r="E68" s="63" t="str">
        <f>IF(A63="","",IF(A63="G",10,0))</f>
        <v/>
      </c>
      <c r="F68" s="44"/>
      <c r="G68" s="44"/>
      <c r="H68" s="11"/>
      <c r="I68" s="11"/>
      <c r="J68" s="11"/>
      <c r="K68" s="4"/>
      <c r="L68" s="4"/>
      <c r="M68" s="2"/>
      <c r="N68" s="40"/>
      <c r="O68" s="40"/>
      <c r="P68" s="46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s="3" customFormat="1" ht="12.75" customHeight="1" x14ac:dyDescent="0.2">
      <c r="J69" s="5"/>
      <c r="K69" s="6"/>
      <c r="L69" s="4"/>
      <c r="M69" s="2"/>
      <c r="N69" s="40"/>
      <c r="O69" s="40"/>
      <c r="P69" s="46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s="3" customFormat="1" ht="14.25" x14ac:dyDescent="0.2">
      <c r="A70" s="7" t="s">
        <v>102</v>
      </c>
      <c r="B70" s="82" t="s">
        <v>103</v>
      </c>
      <c r="C70" s="82"/>
      <c r="D70" s="82"/>
      <c r="E70" s="82"/>
      <c r="F70" s="82"/>
      <c r="G70" s="82"/>
      <c r="H70" s="82"/>
      <c r="I70" s="82"/>
      <c r="J70" s="104"/>
      <c r="K70" s="6"/>
      <c r="L70" s="4"/>
      <c r="M70" s="2"/>
      <c r="N70" s="40"/>
      <c r="O70" s="40"/>
      <c r="P70" s="46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s="3" customFormat="1" ht="14.25" x14ac:dyDescent="0.2">
      <c r="B71" s="82"/>
      <c r="C71" s="82"/>
      <c r="D71" s="82"/>
      <c r="E71" s="82"/>
      <c r="F71" s="82"/>
      <c r="G71" s="82"/>
      <c r="H71" s="82"/>
      <c r="I71" s="82"/>
      <c r="J71" s="104"/>
      <c r="K71" s="6"/>
      <c r="L71" s="4"/>
      <c r="M71" s="2"/>
      <c r="N71" s="40"/>
      <c r="O71" s="40"/>
      <c r="P71" s="46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s="3" customFormat="1" ht="14.25" x14ac:dyDescent="0.2">
      <c r="B72" s="82"/>
      <c r="C72" s="82"/>
      <c r="D72" s="82"/>
      <c r="E72" s="82"/>
      <c r="F72" s="82"/>
      <c r="G72" s="82"/>
      <c r="H72" s="82"/>
      <c r="I72" s="82"/>
      <c r="J72" s="104"/>
      <c r="K72" s="6"/>
      <c r="L72" s="4"/>
      <c r="M72" s="2"/>
      <c r="N72" s="40"/>
      <c r="O72" s="40"/>
      <c r="P72" s="46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s="3" customFormat="1" ht="15" customHeight="1" x14ac:dyDescent="0.2">
      <c r="J73" s="5"/>
      <c r="K73" s="6"/>
      <c r="L73" s="4"/>
      <c r="M73" s="2"/>
      <c r="N73" s="40"/>
      <c r="O73" s="40"/>
      <c r="P73" s="46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s="3" customFormat="1" ht="15" customHeight="1" x14ac:dyDescent="0.2">
      <c r="A74" s="62" t="str">
        <f>IF(OR(J74="",J75="",J76="",J77=""),"",IF(AND(J74="Λ",J75="Λ",J76="Λ",J77="Σ"),"G","R"))</f>
        <v/>
      </c>
      <c r="B74" s="12" t="s">
        <v>90</v>
      </c>
      <c r="C74" s="103" t="s">
        <v>122</v>
      </c>
      <c r="D74" s="103"/>
      <c r="E74" s="103"/>
      <c r="F74" s="103"/>
      <c r="G74" s="103"/>
      <c r="H74" s="102" t="s">
        <v>107</v>
      </c>
      <c r="I74" s="102"/>
      <c r="J74" s="58"/>
      <c r="K74" s="6"/>
      <c r="L74" s="4"/>
      <c r="M74" s="2"/>
      <c r="N74" s="40"/>
      <c r="O74" s="40"/>
      <c r="P74" s="46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s="3" customFormat="1" ht="15" customHeight="1" x14ac:dyDescent="0.2">
      <c r="A75" s="8"/>
      <c r="C75" s="103"/>
      <c r="D75" s="103"/>
      <c r="E75" s="103"/>
      <c r="F75" s="103"/>
      <c r="G75" s="103"/>
      <c r="H75" s="102" t="s">
        <v>108</v>
      </c>
      <c r="I75" s="102"/>
      <c r="J75" s="58"/>
      <c r="K75" s="6"/>
      <c r="L75" s="4"/>
      <c r="M75" s="2"/>
      <c r="N75" s="40"/>
      <c r="O75" s="40"/>
      <c r="P75" s="46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s="3" customFormat="1" ht="15" customHeight="1" x14ac:dyDescent="0.2">
      <c r="C76" s="103"/>
      <c r="D76" s="103"/>
      <c r="E76" s="103"/>
      <c r="F76" s="103"/>
      <c r="G76" s="103"/>
      <c r="H76" s="102" t="s">
        <v>109</v>
      </c>
      <c r="I76" s="102"/>
      <c r="J76" s="58"/>
      <c r="K76" s="6"/>
      <c r="L76" s="4"/>
      <c r="M76" s="2"/>
      <c r="N76" s="40"/>
      <c r="O76" s="40"/>
      <c r="P76" s="46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s="3" customFormat="1" ht="15" customHeight="1" x14ac:dyDescent="0.2">
      <c r="C77" s="103"/>
      <c r="D77" s="103"/>
      <c r="E77" s="103"/>
      <c r="F77" s="103"/>
      <c r="G77" s="103"/>
      <c r="H77" s="102" t="s">
        <v>110</v>
      </c>
      <c r="I77" s="102"/>
      <c r="J77" s="58"/>
      <c r="K77" s="6"/>
      <c r="L77" s="4"/>
      <c r="M77" s="2"/>
      <c r="N77" s="40"/>
      <c r="O77" s="40"/>
      <c r="P77" s="46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s="3" customFormat="1" ht="15" customHeight="1" x14ac:dyDescent="0.2">
      <c r="J78" s="5"/>
      <c r="K78" s="6"/>
      <c r="L78" s="4"/>
      <c r="M78" s="2"/>
      <c r="N78" s="40"/>
      <c r="O78" s="40"/>
      <c r="P78" s="46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s="3" customFormat="1" ht="15" customHeight="1" thickBot="1" x14ac:dyDescent="0.25">
      <c r="A79" s="62" t="str">
        <f>IF(OR(J79="",J80="",J81="",J82=""),"",IF(AND(J79="Λ",J80="Σ",J81="Λ",J82="Λ"),"G","R"))</f>
        <v/>
      </c>
      <c r="B79" s="12" t="s">
        <v>93</v>
      </c>
      <c r="C79" s="103" t="s">
        <v>131</v>
      </c>
      <c r="D79" s="103"/>
      <c r="E79" s="103"/>
      <c r="F79" s="103"/>
      <c r="G79" s="103"/>
      <c r="H79" s="103"/>
      <c r="I79" s="55" t="s">
        <v>111</v>
      </c>
      <c r="J79" s="58"/>
      <c r="K79" s="13"/>
      <c r="L79" s="4"/>
      <c r="M79" s="2"/>
      <c r="N79" s="40"/>
      <c r="O79" s="40"/>
      <c r="P79" s="46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s="3" customFormat="1" ht="15" customHeight="1" x14ac:dyDescent="0.2">
      <c r="C80" s="103"/>
      <c r="D80" s="103"/>
      <c r="E80" s="103"/>
      <c r="F80" s="103"/>
      <c r="G80" s="103"/>
      <c r="H80" s="103"/>
      <c r="I80" s="55" t="s">
        <v>112</v>
      </c>
      <c r="J80" s="58"/>
      <c r="K80" s="76" t="str">
        <f>IF(L80="","",IF(L80=30,P4,P6))</f>
        <v/>
      </c>
      <c r="L80" s="92" t="str">
        <f>IF(OR(E84="",F84=""),"",SUM(E84:F84))</f>
        <v/>
      </c>
      <c r="M80" s="2"/>
      <c r="N80" s="40"/>
      <c r="O80" s="40"/>
      <c r="P80" s="46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s="3" customFormat="1" ht="15" customHeight="1" x14ac:dyDescent="0.2">
      <c r="C81" s="103"/>
      <c r="D81" s="103"/>
      <c r="E81" s="103"/>
      <c r="F81" s="103"/>
      <c r="G81" s="103"/>
      <c r="H81" s="103"/>
      <c r="I81" s="55" t="s">
        <v>113</v>
      </c>
      <c r="J81" s="58"/>
      <c r="K81" s="77"/>
      <c r="L81" s="93"/>
      <c r="M81" s="2"/>
      <c r="N81" s="40"/>
      <c r="O81" s="40"/>
      <c r="P81" s="46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s="3" customFormat="1" ht="15" customHeight="1" thickBot="1" x14ac:dyDescent="0.25">
      <c r="C82" s="103"/>
      <c r="D82" s="103"/>
      <c r="E82" s="103"/>
      <c r="F82" s="103"/>
      <c r="G82" s="103"/>
      <c r="H82" s="103"/>
      <c r="I82" s="14" t="s">
        <v>114</v>
      </c>
      <c r="J82" s="58"/>
      <c r="K82" s="78"/>
      <c r="L82" s="94"/>
      <c r="M82" s="2"/>
      <c r="N82" s="40"/>
      <c r="O82" s="40"/>
      <c r="P82" s="46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s="3" customFormat="1" ht="13.5" customHeight="1" x14ac:dyDescent="0.2">
      <c r="J83" s="5"/>
      <c r="K83" s="6"/>
      <c r="L83" s="4"/>
      <c r="M83" s="95"/>
      <c r="N83" s="40"/>
      <c r="O83" s="40"/>
      <c r="P83" s="46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s="3" customFormat="1" ht="12.75" customHeight="1" x14ac:dyDescent="0.2">
      <c r="A84" s="15"/>
      <c r="B84" s="15"/>
      <c r="C84" s="11"/>
      <c r="D84" s="11"/>
      <c r="E84" s="63" t="str">
        <f>IF(A74="","",IF(A74="G",10,0))</f>
        <v/>
      </c>
      <c r="F84" s="63" t="str">
        <f>IF(A79="","",IF(A79="G",20,0))</f>
        <v/>
      </c>
      <c r="G84" s="15"/>
      <c r="H84" s="15"/>
      <c r="I84" s="15"/>
      <c r="J84" s="15"/>
      <c r="K84" s="4"/>
      <c r="L84" s="4"/>
      <c r="M84" s="95"/>
      <c r="N84" s="40"/>
      <c r="O84" s="40"/>
      <c r="P84" s="46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s="3" customFormat="1" ht="12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6"/>
      <c r="L85" s="4"/>
      <c r="M85" s="54"/>
      <c r="P85" s="57"/>
    </row>
    <row r="86" spans="1:26" s="3" customFormat="1" ht="12.75" customHeight="1" x14ac:dyDescent="0.2">
      <c r="A86" s="7" t="s">
        <v>115</v>
      </c>
      <c r="B86" s="82" t="s">
        <v>104</v>
      </c>
      <c r="C86" s="82"/>
      <c r="D86" s="82"/>
      <c r="E86" s="82"/>
      <c r="F86" s="82"/>
      <c r="G86" s="82"/>
      <c r="H86" s="82"/>
      <c r="I86" s="82"/>
      <c r="J86" s="82"/>
      <c r="K86" s="6"/>
      <c r="L86" s="4"/>
      <c r="M86" s="2"/>
      <c r="P86" s="47"/>
    </row>
    <row r="87" spans="1:26" s="3" customFormat="1" ht="12.75" customHeight="1" x14ac:dyDescent="0.2">
      <c r="B87" s="82"/>
      <c r="C87" s="82"/>
      <c r="D87" s="82"/>
      <c r="E87" s="82"/>
      <c r="F87" s="82"/>
      <c r="G87" s="82"/>
      <c r="H87" s="82"/>
      <c r="I87" s="82"/>
      <c r="J87" s="82"/>
      <c r="K87" s="6"/>
      <c r="L87" s="4"/>
      <c r="M87" s="2"/>
      <c r="P87" s="47"/>
    </row>
    <row r="88" spans="1:26" s="3" customFormat="1" ht="12.75" customHeight="1" x14ac:dyDescent="0.2">
      <c r="B88" s="82"/>
      <c r="C88" s="82"/>
      <c r="D88" s="82"/>
      <c r="E88" s="82"/>
      <c r="F88" s="82"/>
      <c r="G88" s="82"/>
      <c r="H88" s="82"/>
      <c r="I88" s="82"/>
      <c r="J88" s="82"/>
      <c r="K88" s="6"/>
      <c r="L88" s="4"/>
      <c r="M88" s="2"/>
      <c r="P88" s="47"/>
    </row>
    <row r="89" spans="1:26" s="3" customFormat="1" ht="12.75" customHeight="1" x14ac:dyDescent="0.2">
      <c r="B89" s="82"/>
      <c r="C89" s="82"/>
      <c r="D89" s="82"/>
      <c r="E89" s="82"/>
      <c r="F89" s="82"/>
      <c r="G89" s="82"/>
      <c r="H89" s="82"/>
      <c r="I89" s="82"/>
      <c r="J89" s="82"/>
      <c r="K89" s="6"/>
      <c r="L89" s="4"/>
      <c r="M89" s="2"/>
      <c r="P89" s="47"/>
    </row>
    <row r="90" spans="1:26" s="3" customFormat="1" ht="14.25" customHeight="1" x14ac:dyDescent="0.2">
      <c r="B90" s="82"/>
      <c r="C90" s="82"/>
      <c r="D90" s="82"/>
      <c r="E90" s="82"/>
      <c r="F90" s="82"/>
      <c r="G90" s="82"/>
      <c r="H90" s="82"/>
      <c r="I90" s="82"/>
      <c r="J90" s="82"/>
      <c r="K90" s="6"/>
      <c r="L90" s="4"/>
      <c r="M90" s="2"/>
      <c r="P90" s="47"/>
    </row>
    <row r="91" spans="1:26" s="3" customFormat="1" ht="12.75" customHeight="1" x14ac:dyDescent="0.2">
      <c r="J91" s="5"/>
      <c r="K91" s="6"/>
      <c r="L91" s="4"/>
      <c r="M91" s="2"/>
      <c r="P91" s="47"/>
    </row>
    <row r="92" spans="1:26" s="3" customFormat="1" ht="15" customHeight="1" x14ac:dyDescent="0.2">
      <c r="B92" s="16" t="s">
        <v>88</v>
      </c>
      <c r="C92" s="82" t="s">
        <v>3</v>
      </c>
      <c r="D92" s="82"/>
      <c r="E92" s="82"/>
      <c r="F92" s="82"/>
      <c r="G92" s="82"/>
      <c r="H92" s="82"/>
      <c r="I92" s="82"/>
      <c r="J92" s="82"/>
      <c r="K92" s="6"/>
      <c r="L92" s="4"/>
      <c r="M92" s="2"/>
      <c r="P92" s="47"/>
    </row>
    <row r="93" spans="1:26" s="3" customFormat="1" ht="15" customHeight="1" x14ac:dyDescent="0.2">
      <c r="C93" s="82"/>
      <c r="D93" s="82"/>
      <c r="E93" s="82"/>
      <c r="F93" s="82"/>
      <c r="G93" s="82"/>
      <c r="H93" s="82"/>
      <c r="I93" s="82"/>
      <c r="J93" s="82"/>
      <c r="K93" s="6"/>
      <c r="L93" s="4"/>
      <c r="M93" s="2"/>
      <c r="P93" s="47"/>
    </row>
    <row r="94" spans="1:26" s="3" customFormat="1" ht="15" customHeight="1" x14ac:dyDescent="0.2">
      <c r="C94" s="82"/>
      <c r="D94" s="82"/>
      <c r="E94" s="82"/>
      <c r="F94" s="82"/>
      <c r="G94" s="82"/>
      <c r="H94" s="82"/>
      <c r="I94" s="82"/>
      <c r="J94" s="82"/>
      <c r="K94" s="6"/>
      <c r="L94" s="4"/>
      <c r="M94" s="2"/>
      <c r="P94" s="47"/>
    </row>
    <row r="95" spans="1:26" s="3" customFormat="1" ht="15" customHeight="1" thickBot="1" x14ac:dyDescent="0.25">
      <c r="B95" s="62" t="str">
        <f>IF(I98="","",IF(I98="G",5,0))</f>
        <v/>
      </c>
      <c r="C95" s="62" t="str">
        <f>IF(J98="","",IF(J98="G",5,0))</f>
        <v/>
      </c>
      <c r="J95" s="5"/>
      <c r="K95" s="6"/>
      <c r="L95" s="4"/>
      <c r="M95" s="2"/>
      <c r="P95" s="47"/>
    </row>
    <row r="96" spans="1:26" s="3" customFormat="1" ht="15" customHeight="1" thickTop="1" thickBot="1" x14ac:dyDescent="0.25">
      <c r="B96" s="62" t="str">
        <f t="shared" ref="B96:B97" si="0">IF(I99="","",IF(I99="G",5,0))</f>
        <v/>
      </c>
      <c r="C96" s="62" t="str">
        <f t="shared" ref="C96:C97" si="1">IF(J99="","",IF(J99="G",5,0))</f>
        <v/>
      </c>
      <c r="D96" s="127" t="s">
        <v>4</v>
      </c>
      <c r="E96" s="128" t="s">
        <v>5</v>
      </c>
      <c r="F96" s="128" t="s">
        <v>6</v>
      </c>
      <c r="G96" s="128" t="s">
        <v>7</v>
      </c>
      <c r="H96" s="113" t="s">
        <v>8</v>
      </c>
      <c r="I96" s="5"/>
      <c r="J96" s="5"/>
      <c r="K96" s="6"/>
      <c r="L96" s="4"/>
      <c r="M96" s="2"/>
      <c r="P96" s="47"/>
    </row>
    <row r="97" spans="1:16" s="3" customFormat="1" ht="15" customHeight="1" thickTop="1" thickBot="1" x14ac:dyDescent="0.25">
      <c r="B97" s="62" t="str">
        <f t="shared" si="0"/>
        <v/>
      </c>
      <c r="C97" s="62" t="str">
        <f t="shared" si="1"/>
        <v/>
      </c>
      <c r="D97" s="127"/>
      <c r="E97" s="128"/>
      <c r="F97" s="128"/>
      <c r="G97" s="128"/>
      <c r="H97" s="114"/>
      <c r="I97" s="5"/>
      <c r="J97" s="5"/>
      <c r="K97" s="6"/>
      <c r="L97" s="4"/>
      <c r="M97" s="2"/>
      <c r="P97" s="47"/>
    </row>
    <row r="98" spans="1:16" s="3" customFormat="1" ht="15" customHeight="1" thickTop="1" thickBot="1" x14ac:dyDescent="0.25">
      <c r="B98" s="8" t="str">
        <f>IF(I101&lt;&gt;"G","",9)</f>
        <v/>
      </c>
      <c r="C98" s="8" t="str">
        <f>IF(J101&lt;&gt;"G","",5)</f>
        <v/>
      </c>
      <c r="D98" s="21" t="s">
        <v>9</v>
      </c>
      <c r="E98" s="59"/>
      <c r="F98" s="38">
        <v>0.2</v>
      </c>
      <c r="G98" s="37" t="s">
        <v>10</v>
      </c>
      <c r="H98" s="59"/>
      <c r="I98" s="64" t="str">
        <f>IF(E98="","",IF(OR(E98="2·10^-7",E98="2·10^–7",E98="2x10^-7",E98="2x10^–7"),"G","R"))</f>
        <v/>
      </c>
      <c r="J98" s="64" t="str">
        <f>IF(H98="","",IF(H98=3.7,"G","R"))</f>
        <v/>
      </c>
      <c r="K98" s="6"/>
      <c r="L98" s="4"/>
      <c r="M98" s="2"/>
      <c r="P98" s="47"/>
    </row>
    <row r="99" spans="1:16" s="3" customFormat="1" ht="15" customHeight="1" thickTop="1" thickBot="1" x14ac:dyDescent="0.25">
      <c r="D99" s="21" t="s">
        <v>11</v>
      </c>
      <c r="E99" s="75"/>
      <c r="F99" s="59"/>
      <c r="G99" s="37" t="s">
        <v>12</v>
      </c>
      <c r="H99" s="59"/>
      <c r="I99" s="64" t="str">
        <f>IF(F99="","",IF(F99=0.0005,"G","R"))</f>
        <v/>
      </c>
      <c r="J99" s="64" t="str">
        <f>IF(H99="","",IF(H99=5,"G","R"))</f>
        <v/>
      </c>
      <c r="K99" s="6"/>
      <c r="L99" s="4"/>
      <c r="M99" s="2"/>
      <c r="P99" s="47"/>
    </row>
    <row r="100" spans="1:16" s="3" customFormat="1" ht="15" customHeight="1" thickTop="1" thickBot="1" x14ac:dyDescent="0.25">
      <c r="D100" s="21" t="s">
        <v>13</v>
      </c>
      <c r="E100" s="75"/>
      <c r="F100" s="38">
        <v>2E-3</v>
      </c>
      <c r="G100" s="59"/>
      <c r="H100" s="59"/>
      <c r="I100" s="64" t="str">
        <f>IF(G100="","",IF(G100=0.01,"G","R"))</f>
        <v/>
      </c>
      <c r="J100" s="64" t="str">
        <f>IF(H100="","",IF(H100=4.7,"G","R"))</f>
        <v/>
      </c>
      <c r="K100" s="6"/>
      <c r="L100" s="4"/>
      <c r="M100" s="2"/>
      <c r="P100" s="47"/>
    </row>
    <row r="101" spans="1:16" s="3" customFormat="1" ht="15" customHeight="1" thickTop="1" thickBot="1" x14ac:dyDescent="0.25">
      <c r="D101" s="21" t="s">
        <v>14</v>
      </c>
      <c r="E101" s="75"/>
      <c r="F101" s="59"/>
      <c r="G101" s="59"/>
      <c r="H101" s="37" t="s">
        <v>15</v>
      </c>
      <c r="I101" s="64" t="str">
        <f>IF(G101="","",IF(G101=0.004,"G","R"))</f>
        <v/>
      </c>
      <c r="J101" s="64" t="str">
        <f>IF(F101="","",IF(F101=0.0125,"G","R"))</f>
        <v/>
      </c>
      <c r="K101" s="6"/>
      <c r="L101" s="4"/>
      <c r="M101" s="2"/>
      <c r="P101" s="47"/>
    </row>
    <row r="102" spans="1:16" s="3" customFormat="1" ht="15" customHeight="1" thickTop="1" x14ac:dyDescent="0.2">
      <c r="J102" s="5"/>
      <c r="K102" s="6"/>
      <c r="L102" s="4"/>
      <c r="M102" s="2"/>
      <c r="P102" s="47"/>
    </row>
    <row r="103" spans="1:16" s="3" customFormat="1" ht="15" customHeight="1" x14ac:dyDescent="0.2">
      <c r="C103" s="89" t="s">
        <v>135</v>
      </c>
      <c r="D103" s="89"/>
      <c r="E103" s="89"/>
      <c r="F103" s="89"/>
      <c r="G103" s="89"/>
      <c r="H103" s="89"/>
      <c r="I103" s="89"/>
      <c r="J103" s="5"/>
      <c r="K103" s="6"/>
      <c r="L103" s="4"/>
      <c r="M103" s="2"/>
      <c r="P103" s="47"/>
    </row>
    <row r="104" spans="1:16" s="3" customFormat="1" ht="15" customHeight="1" x14ac:dyDescent="0.2">
      <c r="C104" s="89"/>
      <c r="D104" s="89"/>
      <c r="E104" s="89"/>
      <c r="F104" s="89"/>
      <c r="G104" s="89"/>
      <c r="H104" s="89"/>
      <c r="I104" s="89"/>
      <c r="J104" s="5"/>
      <c r="K104" s="6"/>
      <c r="L104" s="4"/>
      <c r="M104" s="2"/>
      <c r="P104" s="47"/>
    </row>
    <row r="105" spans="1:16" s="3" customFormat="1" ht="15" customHeight="1" x14ac:dyDescent="0.2">
      <c r="C105" s="89"/>
      <c r="D105" s="89"/>
      <c r="E105" s="89"/>
      <c r="F105" s="89"/>
      <c r="G105" s="89"/>
      <c r="H105" s="89"/>
      <c r="I105" s="89"/>
      <c r="J105" s="5"/>
      <c r="K105" s="6"/>
      <c r="L105" s="4"/>
      <c r="M105" s="2"/>
      <c r="P105" s="47"/>
    </row>
    <row r="106" spans="1:16" s="3" customFormat="1" ht="15" customHeight="1" thickBot="1" x14ac:dyDescent="0.25">
      <c r="C106" s="89"/>
      <c r="D106" s="89"/>
      <c r="E106" s="89"/>
      <c r="F106" s="89"/>
      <c r="G106" s="89"/>
      <c r="H106" s="89"/>
      <c r="I106" s="89"/>
      <c r="J106" s="5"/>
      <c r="K106" s="6"/>
      <c r="L106" s="4"/>
      <c r="M106" s="2"/>
      <c r="P106" s="47"/>
    </row>
    <row r="107" spans="1:16" s="3" customFormat="1" ht="15" customHeight="1" x14ac:dyDescent="0.2">
      <c r="C107" s="89"/>
      <c r="D107" s="89"/>
      <c r="E107" s="89"/>
      <c r="F107" s="89"/>
      <c r="G107" s="89"/>
      <c r="H107" s="89"/>
      <c r="I107" s="89"/>
      <c r="J107" s="20"/>
      <c r="K107" s="76" t="str">
        <f>IF(L107="","",IF(L107=30,P4,P6))</f>
        <v/>
      </c>
      <c r="L107" s="71" t="str">
        <f>IF(OR(B95="",B96="",B97="",C95="",C96="",C97=""),"",SUM(B95:C97))</f>
        <v/>
      </c>
      <c r="M107" s="2"/>
      <c r="P107" s="47"/>
    </row>
    <row r="108" spans="1:16" s="3" customFormat="1" ht="15" customHeight="1" x14ac:dyDescent="0.2">
      <c r="C108" s="89"/>
      <c r="D108" s="89"/>
      <c r="E108" s="89"/>
      <c r="F108" s="89"/>
      <c r="G108" s="89"/>
      <c r="H108" s="89"/>
      <c r="I108" s="89"/>
      <c r="J108" s="20"/>
      <c r="K108" s="77"/>
      <c r="L108" s="72"/>
      <c r="M108" s="2"/>
      <c r="P108" s="47"/>
    </row>
    <row r="109" spans="1:16" s="3" customFormat="1" ht="15" customHeight="1" thickBot="1" x14ac:dyDescent="0.25">
      <c r="C109" s="89"/>
      <c r="D109" s="89"/>
      <c r="E109" s="89"/>
      <c r="F109" s="89"/>
      <c r="G109" s="89"/>
      <c r="H109" s="89"/>
      <c r="I109" s="89"/>
      <c r="J109" s="20"/>
      <c r="K109" s="78"/>
      <c r="L109" s="73"/>
      <c r="M109" s="2"/>
      <c r="P109" s="47"/>
    </row>
    <row r="110" spans="1:16" s="3" customFormat="1" ht="15" customHeight="1" thickBot="1" x14ac:dyDescent="0.25">
      <c r="J110" s="5"/>
      <c r="K110" s="6"/>
      <c r="L110" s="4"/>
      <c r="M110" s="2"/>
      <c r="P110" s="47"/>
    </row>
    <row r="111" spans="1:16" s="3" customFormat="1" ht="15" customHeight="1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9"/>
      <c r="K111" s="4"/>
      <c r="L111" s="4"/>
      <c r="M111" s="2"/>
      <c r="P111" s="47"/>
    </row>
    <row r="112" spans="1:16" s="3" customFormat="1" ht="15" customHeight="1" x14ac:dyDescent="0.2">
      <c r="B112" s="16" t="s">
        <v>89</v>
      </c>
      <c r="C112" s="79" t="s">
        <v>16</v>
      </c>
      <c r="D112" s="80"/>
      <c r="E112" s="80"/>
      <c r="F112" s="80"/>
      <c r="G112" s="80"/>
      <c r="H112" s="80"/>
      <c r="I112" s="80"/>
      <c r="J112" s="80"/>
      <c r="K112" s="6"/>
      <c r="L112" s="4"/>
      <c r="M112" s="2"/>
      <c r="P112" s="47"/>
    </row>
    <row r="113" spans="2:16" s="3" customFormat="1" ht="15" customHeight="1" x14ac:dyDescent="0.2">
      <c r="C113" s="81"/>
      <c r="D113" s="82"/>
      <c r="E113" s="82"/>
      <c r="F113" s="82"/>
      <c r="G113" s="82"/>
      <c r="H113" s="82"/>
      <c r="I113" s="82"/>
      <c r="J113" s="82"/>
      <c r="K113" s="6"/>
      <c r="L113" s="4"/>
      <c r="M113" s="2"/>
      <c r="P113" s="47"/>
    </row>
    <row r="114" spans="2:16" s="3" customFormat="1" ht="15" customHeight="1" x14ac:dyDescent="0.2">
      <c r="C114" s="81"/>
      <c r="D114" s="82"/>
      <c r="E114" s="82"/>
      <c r="F114" s="82"/>
      <c r="G114" s="82"/>
      <c r="H114" s="82"/>
      <c r="I114" s="82"/>
      <c r="J114" s="82"/>
      <c r="K114" s="6"/>
      <c r="L114" s="4"/>
      <c r="M114" s="2"/>
      <c r="P114" s="47"/>
    </row>
    <row r="115" spans="2:16" s="3" customFormat="1" ht="15" customHeight="1" x14ac:dyDescent="0.2">
      <c r="C115" s="81"/>
      <c r="D115" s="82"/>
      <c r="E115" s="82"/>
      <c r="F115" s="82"/>
      <c r="G115" s="82"/>
      <c r="H115" s="82"/>
      <c r="I115" s="82"/>
      <c r="J115" s="82"/>
      <c r="K115" s="6"/>
      <c r="L115" s="4"/>
      <c r="M115" s="2"/>
      <c r="P115" s="47"/>
    </row>
    <row r="116" spans="2:16" s="3" customFormat="1" ht="15" customHeight="1" x14ac:dyDescent="0.2">
      <c r="C116" s="83"/>
      <c r="D116" s="84"/>
      <c r="E116" s="84"/>
      <c r="F116" s="84"/>
      <c r="G116" s="84"/>
      <c r="H116" s="84"/>
      <c r="I116" s="84"/>
      <c r="J116" s="84"/>
      <c r="K116" s="6"/>
      <c r="L116" s="4"/>
      <c r="M116" s="2"/>
      <c r="P116" s="47"/>
    </row>
    <row r="117" spans="2:16" s="3" customFormat="1" ht="15" customHeight="1" thickBot="1" x14ac:dyDescent="0.25">
      <c r="J117" s="5"/>
      <c r="K117" s="6"/>
      <c r="L117" s="4"/>
      <c r="M117" s="2"/>
      <c r="P117" s="47"/>
    </row>
    <row r="118" spans="2:16" s="3" customFormat="1" ht="15" customHeight="1" thickTop="1" thickBot="1" x14ac:dyDescent="0.25">
      <c r="D118" s="211" t="s">
        <v>17</v>
      </c>
      <c r="E118" s="210"/>
      <c r="F118" s="85" t="s">
        <v>18</v>
      </c>
      <c r="G118" s="85"/>
      <c r="H118" s="85" t="s">
        <v>19</v>
      </c>
      <c r="I118" s="85"/>
      <c r="J118" s="5"/>
      <c r="K118" s="6"/>
      <c r="L118" s="4"/>
      <c r="M118" s="2"/>
      <c r="P118" s="47"/>
    </row>
    <row r="119" spans="2:16" s="3" customFormat="1" ht="15" customHeight="1" thickTop="1" thickBot="1" x14ac:dyDescent="0.25">
      <c r="D119" s="212"/>
      <c r="E119" s="53" t="s">
        <v>20</v>
      </c>
      <c r="F119" s="86" t="s">
        <v>105</v>
      </c>
      <c r="G119" s="86"/>
      <c r="H119" s="86" t="s">
        <v>21</v>
      </c>
      <c r="I119" s="86"/>
      <c r="J119" s="5"/>
      <c r="K119" s="6"/>
      <c r="L119" s="4"/>
      <c r="M119" s="2"/>
      <c r="P119" s="47"/>
    </row>
    <row r="120" spans="2:16" s="3" customFormat="1" ht="15" customHeight="1" thickTop="1" thickBot="1" x14ac:dyDescent="0.25">
      <c r="D120" s="212"/>
      <c r="E120" s="53" t="s">
        <v>22</v>
      </c>
      <c r="F120" s="87">
        <v>0.2</v>
      </c>
      <c r="G120" s="86"/>
      <c r="H120" s="87">
        <v>0.2</v>
      </c>
      <c r="I120" s="86"/>
      <c r="J120" s="5"/>
      <c r="K120" s="6"/>
      <c r="L120" s="4"/>
      <c r="M120" s="2"/>
      <c r="P120" s="47"/>
    </row>
    <row r="121" spans="2:16" s="3" customFormat="1" ht="15" customHeight="1" thickTop="1" thickBot="1" x14ac:dyDescent="0.25">
      <c r="B121" s="62" t="str">
        <f>IF(F121="","",IF(F121=0.001,"G","R"))</f>
        <v/>
      </c>
      <c r="C121" s="62" t="str">
        <f>IF(OR(H121="",H127=""),"",IF(AND(H121=1,H127=1),"G","R"))</f>
        <v/>
      </c>
      <c r="D121" s="212"/>
      <c r="E121" s="53" t="s">
        <v>23</v>
      </c>
      <c r="F121" s="88"/>
      <c r="G121" s="88"/>
      <c r="H121" s="88"/>
      <c r="I121" s="88"/>
      <c r="J121" s="5"/>
      <c r="K121" s="6"/>
      <c r="L121" s="4"/>
      <c r="M121" s="2"/>
      <c r="P121" s="47"/>
    </row>
    <row r="122" spans="2:16" s="3" customFormat="1" ht="15" customHeight="1" thickTop="1" thickBot="1" x14ac:dyDescent="0.25">
      <c r="B122" s="62" t="str">
        <f>IF(F122="","",IF(F122=0.0002,"G","R"))</f>
        <v/>
      </c>
      <c r="C122" s="62" t="str">
        <f>IF(H122="","",IF(H122=0.2,"G","R"))</f>
        <v/>
      </c>
      <c r="D122" s="212"/>
      <c r="E122" s="53" t="s">
        <v>24</v>
      </c>
      <c r="F122" s="88"/>
      <c r="G122" s="88"/>
      <c r="H122" s="88"/>
      <c r="I122" s="88"/>
      <c r="J122" s="5"/>
      <c r="K122" s="6"/>
      <c r="L122" s="4"/>
      <c r="M122" s="2"/>
      <c r="P122" s="47"/>
    </row>
    <row r="123" spans="2:16" s="3" customFormat="1" ht="15" customHeight="1" thickTop="1" thickBot="1" x14ac:dyDescent="0.25">
      <c r="B123" s="62" t="str">
        <f>IF(F123="","",IF(F123=3.7,"G","R"))</f>
        <v/>
      </c>
      <c r="C123" s="62" t="str">
        <f>IF(H123="","",IF(H123=0.7,"G","R"))</f>
        <v/>
      </c>
      <c r="D123" s="212"/>
      <c r="E123" s="53" t="s">
        <v>25</v>
      </c>
      <c r="F123" s="88"/>
      <c r="G123" s="88"/>
      <c r="H123" s="88"/>
      <c r="I123" s="88"/>
      <c r="J123" s="5"/>
      <c r="K123" s="6"/>
      <c r="L123" s="4"/>
      <c r="M123" s="2"/>
      <c r="P123" s="47"/>
    </row>
    <row r="124" spans="2:16" s="3" customFormat="1" ht="15" customHeight="1" thickTop="1" thickBot="1" x14ac:dyDescent="0.3">
      <c r="D124" s="212"/>
      <c r="E124" s="213" t="s">
        <v>136</v>
      </c>
      <c r="F124" s="213"/>
      <c r="G124" s="213"/>
      <c r="H124" s="213"/>
      <c r="I124" s="213"/>
      <c r="J124" s="5"/>
      <c r="K124" s="6"/>
      <c r="L124" s="4"/>
      <c r="M124" s="2"/>
      <c r="P124" s="47"/>
    </row>
    <row r="125" spans="2:16" s="3" customFormat="1" ht="15" customHeight="1" thickTop="1" thickBot="1" x14ac:dyDescent="0.25">
      <c r="D125" s="212"/>
      <c r="E125" s="53" t="s">
        <v>20</v>
      </c>
      <c r="F125" s="86" t="s">
        <v>105</v>
      </c>
      <c r="G125" s="86"/>
      <c r="H125" s="86" t="s">
        <v>21</v>
      </c>
      <c r="I125" s="86"/>
      <c r="J125" s="5"/>
      <c r="K125" s="6"/>
      <c r="L125" s="4"/>
      <c r="M125" s="2"/>
      <c r="P125" s="47"/>
    </row>
    <row r="126" spans="2:16" s="3" customFormat="1" ht="15" customHeight="1" thickTop="1" thickBot="1" x14ac:dyDescent="0.25">
      <c r="B126" s="62" t="str">
        <f>IF(OR(F126="",H126="",H128=""),"",IF(AND(F126=0.05,H126=0.05,H128=0.05),"G","R"))</f>
        <v/>
      </c>
      <c r="C126" s="10"/>
      <c r="D126" s="212"/>
      <c r="E126" s="53" t="s">
        <v>26</v>
      </c>
      <c r="F126" s="88"/>
      <c r="G126" s="88"/>
      <c r="H126" s="88"/>
      <c r="I126" s="88"/>
      <c r="J126" s="5"/>
      <c r="K126" s="6"/>
      <c r="L126" s="4"/>
      <c r="M126" s="2"/>
      <c r="P126" s="47"/>
    </row>
    <row r="127" spans="2:16" s="3" customFormat="1" ht="15" customHeight="1" thickTop="1" thickBot="1" x14ac:dyDescent="0.25">
      <c r="B127" s="62" t="str">
        <f>IF(F127="","",IF(F127=0.002,"G","R"))</f>
        <v/>
      </c>
      <c r="D127" s="212"/>
      <c r="E127" s="53" t="s">
        <v>27</v>
      </c>
      <c r="F127" s="88"/>
      <c r="G127" s="88"/>
      <c r="H127" s="88"/>
      <c r="I127" s="88"/>
      <c r="J127" s="5"/>
      <c r="K127" s="6"/>
      <c r="L127" s="4"/>
      <c r="M127" s="2"/>
      <c r="P127" s="47"/>
    </row>
    <row r="128" spans="2:16" s="3" customFormat="1" ht="15" customHeight="1" thickTop="1" thickBot="1" x14ac:dyDescent="0.25">
      <c r="B128" s="62" t="str">
        <f>IF(F128="","",IF(F128=0.0001,"G","R"))</f>
        <v/>
      </c>
      <c r="D128" s="212"/>
      <c r="E128" s="53" t="s">
        <v>28</v>
      </c>
      <c r="F128" s="88"/>
      <c r="G128" s="88"/>
      <c r="H128" s="88"/>
      <c r="I128" s="88"/>
      <c r="J128" s="5"/>
      <c r="K128" s="6"/>
      <c r="L128" s="4"/>
      <c r="M128" s="2"/>
      <c r="P128" s="47"/>
    </row>
    <row r="129" spans="1:16" s="3" customFormat="1" ht="15" customHeight="1" thickTop="1" thickBot="1" x14ac:dyDescent="0.25">
      <c r="B129" s="62" t="str">
        <f>IF(F129="","",IF(F129=4,"G","R"))</f>
        <v/>
      </c>
      <c r="C129" s="62" t="str">
        <f>IF(H129="","",IF(H129=1.3,"G","R"))</f>
        <v/>
      </c>
      <c r="D129" s="212"/>
      <c r="E129" s="53" t="s">
        <v>29</v>
      </c>
      <c r="F129" s="88"/>
      <c r="G129" s="88"/>
      <c r="H129" s="88"/>
      <c r="I129" s="88"/>
      <c r="J129" s="5"/>
      <c r="K129" s="6"/>
      <c r="L129" s="4"/>
      <c r="M129" s="2"/>
      <c r="P129" s="47"/>
    </row>
    <row r="130" spans="1:16" s="3" customFormat="1" ht="15" customHeight="1" thickTop="1" x14ac:dyDescent="0.2">
      <c r="J130" s="5"/>
      <c r="K130" s="6"/>
      <c r="L130" s="4"/>
      <c r="M130" s="2"/>
      <c r="P130" s="47"/>
    </row>
    <row r="131" spans="1:16" s="3" customFormat="1" ht="15" customHeight="1" x14ac:dyDescent="0.2">
      <c r="D131" s="89" t="s">
        <v>121</v>
      </c>
      <c r="E131" s="89"/>
      <c r="F131" s="89"/>
      <c r="G131" s="89"/>
      <c r="H131" s="89"/>
      <c r="I131" s="89"/>
      <c r="J131" s="5"/>
      <c r="K131" s="6"/>
      <c r="L131" s="4"/>
      <c r="M131" s="2"/>
      <c r="P131" s="47"/>
    </row>
    <row r="132" spans="1:16" s="3" customFormat="1" ht="15" customHeight="1" x14ac:dyDescent="0.2">
      <c r="D132" s="89"/>
      <c r="E132" s="89"/>
      <c r="F132" s="89"/>
      <c r="G132" s="89"/>
      <c r="H132" s="89"/>
      <c r="I132" s="89"/>
      <c r="J132" s="5"/>
      <c r="K132" s="6"/>
      <c r="L132" s="4"/>
      <c r="M132" s="2"/>
      <c r="P132" s="47"/>
    </row>
    <row r="133" spans="1:16" s="3" customFormat="1" ht="15" customHeight="1" thickBot="1" x14ac:dyDescent="0.25">
      <c r="D133" s="89"/>
      <c r="E133" s="89"/>
      <c r="F133" s="89"/>
      <c r="G133" s="89"/>
      <c r="H133" s="89"/>
      <c r="I133" s="89"/>
      <c r="J133" s="5"/>
      <c r="K133" s="6"/>
      <c r="L133" s="4"/>
      <c r="M133" s="2"/>
      <c r="P133" s="47"/>
    </row>
    <row r="134" spans="1:16" s="3" customFormat="1" ht="15" customHeight="1" x14ac:dyDescent="0.2">
      <c r="D134" s="89"/>
      <c r="E134" s="89"/>
      <c r="F134" s="89"/>
      <c r="G134" s="89"/>
      <c r="H134" s="89"/>
      <c r="I134" s="89"/>
      <c r="J134" s="20"/>
      <c r="K134" s="76" t="str">
        <f>IF(L134="","",IF(L134=50,P4,P6))</f>
        <v/>
      </c>
      <c r="L134" s="71" t="str">
        <f>IF(OR(A137="",B137="",C137="",D137="",E137="",F137="",G137="",H137="",I137="",J137="",K137=""),"",SUM(A137:K137))</f>
        <v/>
      </c>
      <c r="M134" s="2"/>
      <c r="P134" s="74"/>
    </row>
    <row r="135" spans="1:16" s="3" customFormat="1" ht="15" customHeight="1" x14ac:dyDescent="0.2">
      <c r="D135" s="89"/>
      <c r="E135" s="89"/>
      <c r="F135" s="89"/>
      <c r="G135" s="89"/>
      <c r="H135" s="89"/>
      <c r="I135" s="89"/>
      <c r="J135" s="20"/>
      <c r="K135" s="77"/>
      <c r="L135" s="72"/>
      <c r="M135" s="2"/>
      <c r="P135" s="74"/>
    </row>
    <row r="136" spans="1:16" s="3" customFormat="1" ht="15" customHeight="1" thickBot="1" x14ac:dyDescent="0.25">
      <c r="D136" s="89"/>
      <c r="E136" s="89"/>
      <c r="F136" s="89"/>
      <c r="G136" s="89"/>
      <c r="H136" s="89"/>
      <c r="I136" s="89"/>
      <c r="J136" s="20"/>
      <c r="K136" s="78"/>
      <c r="L136" s="73"/>
      <c r="M136" s="2"/>
      <c r="P136" s="74"/>
    </row>
    <row r="137" spans="1:16" s="3" customFormat="1" ht="15" customHeight="1" thickBot="1" x14ac:dyDescent="0.25">
      <c r="A137" s="65" t="str">
        <f>IF(B121="","",IF(B121="G",5,0))</f>
        <v/>
      </c>
      <c r="B137" s="65" t="str">
        <f>IF(B122="","",IF(B122="G",5,0))</f>
        <v/>
      </c>
      <c r="C137" s="65" t="str">
        <f>IF(B123="","",IF(B123="G",5,0))</f>
        <v/>
      </c>
      <c r="D137" s="65" t="str">
        <f>IF(B126="","",IF(B126="G",5,0))</f>
        <v/>
      </c>
      <c r="E137" s="65" t="str">
        <f>IF(B127="","",IF(B127="G",5,0))</f>
        <v/>
      </c>
      <c r="F137" s="65" t="str">
        <f>IF(B128="","",IF(B128="G",5,0))</f>
        <v/>
      </c>
      <c r="G137" s="65" t="str">
        <f>IF(B129="","",IF(B129="G",5,0))</f>
        <v/>
      </c>
      <c r="H137" s="65" t="str">
        <f>IF(C121="","",IF(C121="G",2,0))</f>
        <v/>
      </c>
      <c r="I137" s="65" t="str">
        <f>IF(C122="","",IF(C122="G",3,0))</f>
        <v/>
      </c>
      <c r="J137" s="66" t="str">
        <f>IF(C129="","",IF(C129="G",5,0))</f>
        <v/>
      </c>
      <c r="K137" s="67" t="str">
        <f>IF(C123="","",IF(C123="G",5,0))</f>
        <v/>
      </c>
      <c r="L137" s="4"/>
      <c r="M137" s="2"/>
      <c r="P137" s="47"/>
    </row>
    <row r="138" spans="1:16" s="3" customFormat="1" x14ac:dyDescent="0.2">
      <c r="K138" s="6"/>
      <c r="L138" s="4"/>
      <c r="M138" s="2"/>
      <c r="P138" s="47"/>
    </row>
    <row r="139" spans="1:16" s="3" customFormat="1" x14ac:dyDescent="0.2">
      <c r="B139" s="16" t="s">
        <v>90</v>
      </c>
      <c r="J139" s="5"/>
      <c r="K139" s="6"/>
      <c r="L139" s="4"/>
      <c r="M139" s="2"/>
      <c r="P139" s="47"/>
    </row>
    <row r="140" spans="1:16" s="3" customFormat="1" ht="15.75" x14ac:dyDescent="0.2">
      <c r="D140" s="134" t="s">
        <v>30</v>
      </c>
      <c r="E140" s="135"/>
      <c r="G140" s="134" t="s">
        <v>31</v>
      </c>
      <c r="H140" s="135"/>
      <c r="J140" s="5"/>
      <c r="K140" s="6"/>
      <c r="L140" s="4"/>
      <c r="M140" s="2"/>
      <c r="P140" s="47"/>
    </row>
    <row r="141" spans="1:16" s="3" customFormat="1" ht="13.5" x14ac:dyDescent="0.25">
      <c r="D141" s="136" t="s">
        <v>32</v>
      </c>
      <c r="E141" s="137"/>
      <c r="F141" s="22" t="s">
        <v>33</v>
      </c>
      <c r="G141" s="136" t="s">
        <v>34</v>
      </c>
      <c r="H141" s="137"/>
      <c r="J141" s="5"/>
      <c r="K141" s="6"/>
      <c r="L141" s="4"/>
      <c r="M141" s="2"/>
      <c r="P141" s="47"/>
    </row>
    <row r="142" spans="1:16" s="3" customFormat="1" x14ac:dyDescent="0.2">
      <c r="D142" s="136"/>
      <c r="E142" s="137"/>
      <c r="F142" s="23" t="s">
        <v>117</v>
      </c>
      <c r="G142" s="136"/>
      <c r="H142" s="137"/>
      <c r="J142" s="5"/>
      <c r="K142" s="6"/>
      <c r="L142" s="4"/>
      <c r="M142" s="2"/>
      <c r="P142" s="47"/>
    </row>
    <row r="143" spans="1:16" s="3" customFormat="1" x14ac:dyDescent="0.2">
      <c r="D143" s="136"/>
      <c r="E143" s="137"/>
      <c r="F143" s="49" t="s">
        <v>132</v>
      </c>
      <c r="G143" s="136"/>
      <c r="H143" s="137"/>
      <c r="J143" s="5"/>
      <c r="K143" s="6"/>
      <c r="L143" s="4"/>
      <c r="M143" s="2"/>
      <c r="P143" s="47"/>
    </row>
    <row r="144" spans="1:16" s="3" customFormat="1" x14ac:dyDescent="0.2">
      <c r="D144" s="136"/>
      <c r="E144" s="137"/>
      <c r="G144" s="136"/>
      <c r="H144" s="137"/>
      <c r="J144" s="5"/>
      <c r="K144" s="6"/>
      <c r="L144" s="4"/>
      <c r="M144" s="2"/>
      <c r="P144" s="47"/>
    </row>
    <row r="145" spans="2:16" s="3" customFormat="1" ht="13.5" thickBot="1" x14ac:dyDescent="0.25">
      <c r="D145" s="138"/>
      <c r="E145" s="139"/>
      <c r="G145" s="138"/>
      <c r="H145" s="139"/>
      <c r="J145" s="5"/>
      <c r="K145" s="6"/>
      <c r="L145" s="4"/>
      <c r="M145" s="2"/>
      <c r="P145" s="47"/>
    </row>
    <row r="146" spans="2:16" s="3" customFormat="1" ht="13.5" thickTop="1" x14ac:dyDescent="0.2">
      <c r="J146" s="5"/>
      <c r="K146" s="6"/>
      <c r="L146" s="4"/>
      <c r="M146" s="2"/>
      <c r="P146" s="47"/>
    </row>
    <row r="147" spans="2:16" s="3" customFormat="1" x14ac:dyDescent="0.2">
      <c r="E147" s="130" t="s">
        <v>116</v>
      </c>
      <c r="F147" s="131"/>
      <c r="G147" s="132"/>
      <c r="J147" s="5"/>
      <c r="K147" s="6"/>
      <c r="L147" s="4"/>
      <c r="M147" s="2"/>
      <c r="P147" s="47"/>
    </row>
    <row r="148" spans="2:16" s="3" customFormat="1" ht="15" customHeight="1" x14ac:dyDescent="0.2">
      <c r="J148" s="5"/>
      <c r="K148" s="6"/>
      <c r="L148" s="4"/>
      <c r="M148" s="2"/>
      <c r="P148" s="47"/>
    </row>
    <row r="149" spans="2:16" s="3" customFormat="1" ht="15" customHeight="1" x14ac:dyDescent="0.2">
      <c r="C149" s="133" t="s">
        <v>35</v>
      </c>
      <c r="D149" s="133"/>
      <c r="E149" s="133"/>
      <c r="F149" s="133"/>
      <c r="G149" s="133"/>
      <c r="H149" s="133"/>
      <c r="I149" s="133"/>
      <c r="J149" s="5"/>
      <c r="K149" s="6"/>
      <c r="L149" s="4"/>
      <c r="M149" s="2"/>
      <c r="P149" s="47"/>
    </row>
    <row r="150" spans="2:16" s="3" customFormat="1" ht="15" customHeight="1" x14ac:dyDescent="0.2">
      <c r="J150" s="5"/>
      <c r="K150" s="6"/>
      <c r="L150" s="4"/>
      <c r="M150" s="2"/>
      <c r="P150" s="47"/>
    </row>
    <row r="151" spans="2:16" s="3" customFormat="1" ht="15" customHeight="1" x14ac:dyDescent="0.2">
      <c r="B151" s="62" t="str">
        <f>IF(J151="","",IF(J151="G",10,0))</f>
        <v/>
      </c>
      <c r="C151" s="103" t="s">
        <v>36</v>
      </c>
      <c r="D151" s="103"/>
      <c r="E151" s="103"/>
      <c r="F151" s="103"/>
      <c r="G151" s="103"/>
      <c r="H151" s="103"/>
      <c r="I151" s="60"/>
      <c r="J151" s="64" t="str">
        <f>IF(I151="","",IF(OR(I151="0,002M",I151="0,002Μ",I151="0,002 M",I151="0,002 Μ"),"G","R"))</f>
        <v/>
      </c>
      <c r="K151" s="6"/>
      <c r="L151" s="4"/>
      <c r="M151" s="2"/>
      <c r="P151" s="47"/>
    </row>
    <row r="152" spans="2:16" s="3" customFormat="1" ht="15" customHeight="1" x14ac:dyDescent="0.2">
      <c r="J152" s="5"/>
      <c r="K152" s="6"/>
      <c r="L152" s="4"/>
      <c r="M152" s="2"/>
      <c r="P152" s="47"/>
    </row>
    <row r="153" spans="2:16" s="3" customFormat="1" ht="15" customHeight="1" x14ac:dyDescent="0.2">
      <c r="B153" s="62" t="str">
        <f>IF(J153="","",IF(J153="G",8,0))</f>
        <v/>
      </c>
      <c r="C153" s="103" t="s">
        <v>118</v>
      </c>
      <c r="D153" s="103"/>
      <c r="E153" s="103"/>
      <c r="F153" s="103"/>
      <c r="G153" s="103"/>
      <c r="H153" s="103"/>
      <c r="I153" s="60"/>
      <c r="J153" s="64" t="str">
        <f>IF(I153="","",IF(OR(I153="0,2M",I153="0,2Μ",I153="0,2 M",I153="0,2 Μ"),"G","R"))</f>
        <v/>
      </c>
      <c r="K153" s="6"/>
      <c r="L153" s="4"/>
      <c r="M153" s="2"/>
      <c r="P153" s="47"/>
    </row>
    <row r="154" spans="2:16" s="3" customFormat="1" ht="15" customHeight="1" x14ac:dyDescent="0.2">
      <c r="J154" s="5"/>
      <c r="K154" s="6"/>
      <c r="L154" s="4"/>
      <c r="M154" s="2"/>
      <c r="P154" s="47"/>
    </row>
    <row r="155" spans="2:16" s="3" customFormat="1" ht="15" customHeight="1" x14ac:dyDescent="0.2">
      <c r="B155" s="62" t="str">
        <f>IF(J155="","",IF(J155="G",8,0))</f>
        <v/>
      </c>
      <c r="C155" s="103" t="s">
        <v>119</v>
      </c>
      <c r="D155" s="103"/>
      <c r="E155" s="103"/>
      <c r="F155" s="103"/>
      <c r="G155" s="103"/>
      <c r="H155" s="103"/>
      <c r="I155" s="60"/>
      <c r="J155" s="64" t="str">
        <f>IF(I155="","",IF(I155=11,"G","R"))</f>
        <v/>
      </c>
      <c r="K155" s="6"/>
      <c r="L155" s="4"/>
      <c r="M155" s="2"/>
      <c r="P155" s="47"/>
    </row>
    <row r="156" spans="2:16" s="3" customFormat="1" ht="15" customHeight="1" x14ac:dyDescent="0.2">
      <c r="J156" s="5"/>
      <c r="K156" s="6"/>
      <c r="L156" s="4"/>
      <c r="M156" s="2"/>
      <c r="P156" s="47"/>
    </row>
    <row r="157" spans="2:16" s="3" customFormat="1" ht="15" customHeight="1" x14ac:dyDescent="0.2">
      <c r="B157" s="62" t="str">
        <f>IF(J157="","",IF(J157="G",8,0))</f>
        <v/>
      </c>
      <c r="C157" s="103" t="s">
        <v>120</v>
      </c>
      <c r="D157" s="103"/>
      <c r="E157" s="103"/>
      <c r="F157" s="103"/>
      <c r="G157" s="103"/>
      <c r="H157" s="103"/>
      <c r="I157" s="60"/>
      <c r="J157" s="64" t="str">
        <f>IF(I157="","",IF(OR(I157="0,05M",I157="0,05Μ",I157="0,05 M",I157="0,05 Μ"),"G","R"))</f>
        <v/>
      </c>
      <c r="K157" s="6"/>
      <c r="L157" s="4"/>
      <c r="M157" s="2"/>
      <c r="P157" s="47"/>
    </row>
    <row r="158" spans="2:16" s="3" customFormat="1" ht="15" customHeight="1" thickBot="1" x14ac:dyDescent="0.25">
      <c r="J158" s="5"/>
      <c r="K158" s="6"/>
      <c r="L158" s="4"/>
      <c r="M158" s="2"/>
      <c r="P158" s="47"/>
    </row>
    <row r="159" spans="2:16" s="3" customFormat="1" ht="15" customHeight="1" x14ac:dyDescent="0.2">
      <c r="B159" s="62" t="str">
        <f>IF(J159="","",IF(J159="G",6,0))</f>
        <v/>
      </c>
      <c r="C159" s="97" t="s">
        <v>37</v>
      </c>
      <c r="D159" s="97"/>
      <c r="E159" s="97"/>
      <c r="F159" s="97"/>
      <c r="G159" s="97"/>
      <c r="H159" s="97"/>
      <c r="I159" s="143"/>
      <c r="J159" s="68" t="str">
        <f>IF(I159="","",IF(I159="240mL","G","R"))</f>
        <v/>
      </c>
      <c r="K159" s="76" t="str">
        <f>IF(L159="","",IF(L159=40,P4,P6))</f>
        <v/>
      </c>
      <c r="L159" s="71" t="str">
        <f>IF(OR(B151="",B153="",B155="",B157="",B159=""),"",SUM(B151:B159))</f>
        <v/>
      </c>
      <c r="M159" s="2"/>
      <c r="P159" s="74"/>
    </row>
    <row r="160" spans="2:16" s="3" customFormat="1" ht="15" customHeight="1" x14ac:dyDescent="0.2">
      <c r="C160" s="99"/>
      <c r="D160" s="99"/>
      <c r="E160" s="99"/>
      <c r="F160" s="99"/>
      <c r="G160" s="99"/>
      <c r="H160" s="99"/>
      <c r="I160" s="144"/>
      <c r="J160" s="20"/>
      <c r="K160" s="77"/>
      <c r="L160" s="72"/>
      <c r="M160" s="2"/>
      <c r="P160" s="74"/>
    </row>
    <row r="161" spans="1:16" s="3" customFormat="1" ht="15" customHeight="1" thickBot="1" x14ac:dyDescent="0.25">
      <c r="C161" s="100"/>
      <c r="D161" s="100"/>
      <c r="E161" s="100"/>
      <c r="F161" s="100"/>
      <c r="G161" s="100"/>
      <c r="H161" s="100"/>
      <c r="I161" s="145"/>
      <c r="J161" s="20"/>
      <c r="K161" s="78"/>
      <c r="L161" s="73"/>
      <c r="M161" s="2"/>
      <c r="P161" s="74"/>
    </row>
    <row r="162" spans="1:16" s="3" customFormat="1" ht="15" customHeight="1" thickBot="1" x14ac:dyDescent="0.25">
      <c r="J162" s="5"/>
      <c r="K162" s="17"/>
      <c r="L162" s="4"/>
      <c r="M162" s="2"/>
      <c r="P162" s="47"/>
    </row>
    <row r="163" spans="1:16" s="3" customFormat="1" ht="12.75" customHeight="1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6"/>
      <c r="L163" s="4"/>
      <c r="M163" s="2"/>
      <c r="P163" s="47"/>
    </row>
    <row r="164" spans="1:16" s="3" customFormat="1" x14ac:dyDescent="0.2">
      <c r="B164" s="16" t="s">
        <v>92</v>
      </c>
      <c r="J164" s="5"/>
      <c r="K164" s="6"/>
      <c r="L164" s="4"/>
      <c r="M164" s="2"/>
      <c r="P164" s="47"/>
    </row>
    <row r="165" spans="1:16" s="3" customFormat="1" x14ac:dyDescent="0.2">
      <c r="J165" s="5"/>
      <c r="K165" s="6"/>
      <c r="L165" s="4"/>
      <c r="M165" s="2"/>
      <c r="P165" s="47"/>
    </row>
    <row r="166" spans="1:16" s="3" customFormat="1" x14ac:dyDescent="0.2">
      <c r="E166" s="140" t="s">
        <v>38</v>
      </c>
      <c r="F166" s="141"/>
      <c r="G166" s="142"/>
      <c r="J166" s="5"/>
      <c r="K166" s="6"/>
      <c r="L166" s="4"/>
      <c r="M166" s="2"/>
      <c r="P166" s="47"/>
    </row>
    <row r="167" spans="1:16" s="3" customFormat="1" x14ac:dyDescent="0.2">
      <c r="E167" s="149" t="s">
        <v>43</v>
      </c>
      <c r="F167" s="150"/>
      <c r="G167" s="151"/>
      <c r="J167" s="5"/>
      <c r="K167" s="6"/>
      <c r="L167" s="4"/>
      <c r="M167" s="2"/>
      <c r="P167" s="47"/>
    </row>
    <row r="168" spans="1:16" s="3" customFormat="1" x14ac:dyDescent="0.2">
      <c r="E168" s="152"/>
      <c r="F168" s="150"/>
      <c r="G168" s="151"/>
      <c r="J168" s="5"/>
      <c r="K168" s="6"/>
      <c r="L168" s="4"/>
      <c r="M168" s="2"/>
      <c r="P168" s="47"/>
    </row>
    <row r="169" spans="1:16" s="3" customFormat="1" x14ac:dyDescent="0.2">
      <c r="E169" s="152"/>
      <c r="F169" s="150"/>
      <c r="G169" s="151"/>
      <c r="J169" s="5"/>
      <c r="K169" s="6"/>
      <c r="L169" s="4"/>
      <c r="M169" s="2"/>
      <c r="P169" s="47"/>
    </row>
    <row r="170" spans="1:16" s="3" customFormat="1" ht="13.5" thickBot="1" x14ac:dyDescent="0.25">
      <c r="E170" s="153"/>
      <c r="F170" s="154"/>
      <c r="G170" s="155"/>
      <c r="J170" s="5"/>
      <c r="K170" s="6"/>
      <c r="L170" s="4"/>
      <c r="M170" s="2"/>
      <c r="P170" s="47"/>
    </row>
    <row r="171" spans="1:16" s="3" customFormat="1" ht="13.5" thickTop="1" x14ac:dyDescent="0.2">
      <c r="J171" s="5"/>
      <c r="K171" s="6"/>
      <c r="L171" s="4"/>
      <c r="M171" s="2"/>
      <c r="P171" s="47"/>
    </row>
    <row r="172" spans="1:16" s="3" customFormat="1" x14ac:dyDescent="0.2">
      <c r="E172" s="130" t="s">
        <v>116</v>
      </c>
      <c r="F172" s="131"/>
      <c r="G172" s="132"/>
      <c r="J172" s="5"/>
      <c r="K172" s="6"/>
      <c r="L172" s="4"/>
      <c r="M172" s="2"/>
      <c r="P172" s="47"/>
    </row>
    <row r="173" spans="1:16" s="3" customFormat="1" x14ac:dyDescent="0.2">
      <c r="J173" s="5"/>
      <c r="K173" s="6"/>
      <c r="L173" s="4"/>
      <c r="M173" s="2"/>
      <c r="P173" s="47"/>
    </row>
    <row r="174" spans="1:16" s="3" customFormat="1" ht="15" customHeight="1" x14ac:dyDescent="0.2">
      <c r="C174" s="156" t="s">
        <v>44</v>
      </c>
      <c r="D174" s="156"/>
      <c r="E174" s="156"/>
      <c r="F174" s="156"/>
      <c r="G174" s="156"/>
      <c r="H174" s="156"/>
      <c r="I174" s="156"/>
      <c r="J174" s="5"/>
      <c r="K174" s="6"/>
      <c r="L174" s="4"/>
      <c r="M174" s="2"/>
      <c r="P174" s="47"/>
    </row>
    <row r="175" spans="1:16" s="3" customFormat="1" ht="15" customHeight="1" x14ac:dyDescent="0.2">
      <c r="C175" s="156"/>
      <c r="D175" s="156"/>
      <c r="E175" s="156"/>
      <c r="F175" s="156"/>
      <c r="G175" s="156"/>
      <c r="H175" s="156"/>
      <c r="I175" s="156"/>
      <c r="J175" s="5"/>
      <c r="K175" s="6"/>
      <c r="L175" s="4"/>
      <c r="M175" s="2"/>
      <c r="P175" s="47"/>
    </row>
    <row r="176" spans="1:16" s="3" customFormat="1" ht="15" customHeight="1" x14ac:dyDescent="0.2">
      <c r="J176" s="5"/>
      <c r="K176" s="6"/>
      <c r="L176" s="4"/>
      <c r="M176" s="2"/>
      <c r="P176" s="47"/>
    </row>
    <row r="177" spans="1:16" s="3" customFormat="1" ht="15" customHeight="1" x14ac:dyDescent="0.2">
      <c r="C177" s="107" t="s">
        <v>45</v>
      </c>
      <c r="D177" s="108"/>
      <c r="E177" s="108"/>
      <c r="F177" s="108"/>
      <c r="G177" s="108"/>
      <c r="H177" s="109"/>
      <c r="I177" s="157"/>
      <c r="J177" s="64" t="str">
        <f>IF(I177="","",IF(OR(I177="2·10^-9",I177="2x10^-9",I177="2·10^–9",I177="2x10^–9"),"G","R"))</f>
        <v/>
      </c>
      <c r="K177" s="6"/>
      <c r="L177" s="4"/>
      <c r="M177" s="2"/>
      <c r="P177" s="47"/>
    </row>
    <row r="178" spans="1:16" s="3" customFormat="1" ht="15" customHeight="1" x14ac:dyDescent="0.2">
      <c r="C178" s="110"/>
      <c r="D178" s="111"/>
      <c r="E178" s="111"/>
      <c r="F178" s="111"/>
      <c r="G178" s="111"/>
      <c r="H178" s="112"/>
      <c r="I178" s="158"/>
      <c r="J178" s="5"/>
      <c r="K178" s="6"/>
      <c r="L178" s="4"/>
      <c r="M178" s="2"/>
      <c r="P178" s="47"/>
    </row>
    <row r="179" spans="1:16" s="3" customFormat="1" ht="15" customHeight="1" x14ac:dyDescent="0.2">
      <c r="J179" s="5"/>
      <c r="K179" s="6"/>
      <c r="L179" s="4"/>
      <c r="M179" s="2"/>
      <c r="P179" s="47"/>
    </row>
    <row r="180" spans="1:16" s="3" customFormat="1" ht="15" customHeight="1" x14ac:dyDescent="0.2">
      <c r="C180" s="103" t="s">
        <v>46</v>
      </c>
      <c r="D180" s="103"/>
      <c r="E180" s="103"/>
      <c r="F180" s="103"/>
      <c r="G180" s="103"/>
      <c r="H180" s="103"/>
      <c r="I180" s="60"/>
      <c r="J180" s="64" t="str">
        <f>IF(I180="","",IF(OR(I180="0,2M",I180="0,2Μ",I180="0,2 M",I180="0,2 Μ"),"G","R"))</f>
        <v/>
      </c>
      <c r="K180" s="6"/>
      <c r="L180" s="4"/>
      <c r="M180" s="2"/>
      <c r="P180" s="47"/>
    </row>
    <row r="181" spans="1:16" s="3" customFormat="1" ht="15" customHeight="1" thickBot="1" x14ac:dyDescent="0.25">
      <c r="J181" s="5"/>
      <c r="K181" s="6"/>
      <c r="L181" s="4"/>
      <c r="M181" s="2"/>
      <c r="P181" s="47"/>
    </row>
    <row r="182" spans="1:16" s="3" customFormat="1" ht="15" customHeight="1" x14ac:dyDescent="0.2">
      <c r="C182" s="146" t="s">
        <v>47</v>
      </c>
      <c r="D182" s="147"/>
      <c r="E182" s="147"/>
      <c r="F182" s="147"/>
      <c r="G182" s="147"/>
      <c r="H182" s="148"/>
      <c r="I182" s="61"/>
      <c r="J182" s="68" t="str">
        <f>IF(I182="","",IF(OR(I182="0,0001",I182="10^-4",I182="10^–4"),"G","R"))</f>
        <v/>
      </c>
      <c r="K182" s="76" t="str">
        <f>IF(L182="","",IF(L182=30,P4,P6))</f>
        <v/>
      </c>
      <c r="L182" s="71" t="str">
        <f>IF(OR(J177="",J180="",J182="",J184=""),"",SUM(C185:F185))</f>
        <v/>
      </c>
      <c r="M182" s="2"/>
      <c r="P182" s="74"/>
    </row>
    <row r="183" spans="1:16" s="3" customFormat="1" ht="15" customHeight="1" x14ac:dyDescent="0.2">
      <c r="J183" s="68"/>
      <c r="K183" s="77"/>
      <c r="L183" s="72"/>
      <c r="M183" s="2"/>
      <c r="P183" s="74"/>
    </row>
    <row r="184" spans="1:16" s="3" customFormat="1" ht="15" customHeight="1" thickBot="1" x14ac:dyDescent="0.25">
      <c r="C184" s="103" t="s">
        <v>48</v>
      </c>
      <c r="D184" s="103"/>
      <c r="E184" s="103"/>
      <c r="F184" s="103"/>
      <c r="G184" s="103"/>
      <c r="H184" s="103"/>
      <c r="I184" s="60"/>
      <c r="J184" s="68" t="str">
        <f>IF(I184="","",IF(I184=9.3,"G","R"))</f>
        <v/>
      </c>
      <c r="K184" s="78"/>
      <c r="L184" s="73"/>
      <c r="M184" s="2"/>
      <c r="P184" s="74"/>
    </row>
    <row r="185" spans="1:16" s="3" customFormat="1" ht="12.75" customHeight="1" thickBot="1" x14ac:dyDescent="0.25">
      <c r="A185" s="51"/>
      <c r="B185" s="51"/>
      <c r="C185" s="65" t="str">
        <f>IF(J177="","",IF(J177="G",5,0))</f>
        <v/>
      </c>
      <c r="D185" s="65" t="str">
        <f>IF(J180="","",IF(J180="G",5,0))</f>
        <v/>
      </c>
      <c r="E185" s="65" t="str">
        <f>IF(J182="","",IF(J182="G",10,0))</f>
        <v/>
      </c>
      <c r="F185" s="65" t="str">
        <f>IF(J184="","",IF(J184="G",10,0))</f>
        <v/>
      </c>
      <c r="G185" s="51"/>
      <c r="H185" s="51"/>
      <c r="I185" s="51"/>
      <c r="J185" s="52"/>
      <c r="K185" s="4"/>
      <c r="L185" s="4"/>
      <c r="M185" s="2"/>
      <c r="P185" s="47"/>
    </row>
    <row r="186" spans="1:16" s="3" customFormat="1" ht="12.75" customHeight="1" x14ac:dyDescent="0.2">
      <c r="A186" s="50"/>
      <c r="B186" s="50"/>
      <c r="C186" s="48"/>
      <c r="D186" s="48"/>
      <c r="E186" s="48"/>
      <c r="F186" s="48"/>
      <c r="G186" s="50"/>
      <c r="H186" s="50"/>
      <c r="I186" s="50"/>
      <c r="J186" s="50"/>
      <c r="K186" s="6"/>
      <c r="L186" s="4"/>
      <c r="M186" s="2"/>
      <c r="P186" s="47"/>
    </row>
    <row r="187" spans="1:16" s="3" customFormat="1" x14ac:dyDescent="0.2">
      <c r="B187" s="16" t="s">
        <v>93</v>
      </c>
      <c r="J187" s="5"/>
      <c r="K187" s="6"/>
      <c r="L187" s="4"/>
      <c r="M187" s="2"/>
      <c r="P187" s="47"/>
    </row>
    <row r="188" spans="1:16" s="3" customFormat="1" x14ac:dyDescent="0.2">
      <c r="D188" s="134" t="s">
        <v>49</v>
      </c>
      <c r="E188" s="135"/>
      <c r="G188" s="134" t="s">
        <v>0</v>
      </c>
      <c r="H188" s="135"/>
      <c r="J188" s="5"/>
      <c r="K188" s="6"/>
      <c r="L188" s="4"/>
      <c r="M188" s="2"/>
      <c r="P188" s="47"/>
    </row>
    <row r="189" spans="1:16" s="3" customFormat="1" x14ac:dyDescent="0.2">
      <c r="D189" s="149" t="s">
        <v>50</v>
      </c>
      <c r="E189" s="151"/>
      <c r="G189" s="149" t="s">
        <v>51</v>
      </c>
      <c r="H189" s="151"/>
      <c r="J189" s="5"/>
      <c r="K189" s="6"/>
      <c r="L189" s="4"/>
      <c r="M189" s="2"/>
      <c r="P189" s="47"/>
    </row>
    <row r="190" spans="1:16" s="3" customFormat="1" x14ac:dyDescent="0.2">
      <c r="D190" s="152"/>
      <c r="E190" s="151"/>
      <c r="G190" s="152"/>
      <c r="H190" s="151"/>
      <c r="J190" s="5"/>
      <c r="K190" s="6"/>
      <c r="L190" s="4"/>
      <c r="M190" s="2"/>
      <c r="P190" s="47"/>
    </row>
    <row r="191" spans="1:16" s="3" customFormat="1" x14ac:dyDescent="0.2">
      <c r="D191" s="152"/>
      <c r="E191" s="151"/>
      <c r="G191" s="152"/>
      <c r="H191" s="151"/>
      <c r="J191" s="5"/>
      <c r="K191" s="6"/>
      <c r="L191" s="4"/>
      <c r="M191" s="2"/>
      <c r="P191" s="47"/>
    </row>
    <row r="192" spans="1:16" s="3" customFormat="1" ht="13.5" thickBot="1" x14ac:dyDescent="0.25">
      <c r="D192" s="153"/>
      <c r="E192" s="155"/>
      <c r="G192" s="153"/>
      <c r="H192" s="155"/>
      <c r="J192" s="5"/>
      <c r="K192" s="6"/>
      <c r="L192" s="4"/>
      <c r="M192" s="2"/>
      <c r="P192" s="47"/>
    </row>
    <row r="193" spans="2:16" s="3" customFormat="1" ht="13.5" thickTop="1" x14ac:dyDescent="0.2">
      <c r="J193" s="5"/>
      <c r="K193" s="6"/>
      <c r="L193" s="4"/>
      <c r="M193" s="2"/>
      <c r="P193" s="47"/>
    </row>
    <row r="194" spans="2:16" s="3" customFormat="1" x14ac:dyDescent="0.2">
      <c r="E194" s="159" t="s">
        <v>2</v>
      </c>
      <c r="F194" s="160"/>
      <c r="G194" s="161"/>
      <c r="J194" s="5"/>
      <c r="K194" s="6"/>
      <c r="L194" s="4"/>
      <c r="M194" s="2"/>
      <c r="P194" s="47"/>
    </row>
    <row r="195" spans="2:16" s="3" customFormat="1" x14ac:dyDescent="0.2">
      <c r="J195" s="5"/>
      <c r="K195" s="6"/>
      <c r="L195" s="4"/>
      <c r="M195" s="2"/>
      <c r="P195" s="47"/>
    </row>
    <row r="196" spans="2:16" s="3" customFormat="1" x14ac:dyDescent="0.2">
      <c r="E196" s="140" t="s">
        <v>1</v>
      </c>
      <c r="F196" s="141"/>
      <c r="G196" s="142"/>
      <c r="J196" s="5"/>
      <c r="K196" s="6"/>
      <c r="L196" s="4"/>
      <c r="M196" s="2"/>
      <c r="P196" s="47"/>
    </row>
    <row r="197" spans="2:16" s="3" customFormat="1" x14ac:dyDescent="0.2">
      <c r="E197" s="162" t="s">
        <v>52</v>
      </c>
      <c r="F197" s="163"/>
      <c r="G197" s="164"/>
      <c r="J197" s="5"/>
      <c r="K197" s="6"/>
      <c r="L197" s="4"/>
      <c r="M197" s="2"/>
      <c r="P197" s="47"/>
    </row>
    <row r="198" spans="2:16" s="3" customFormat="1" x14ac:dyDescent="0.2">
      <c r="E198" s="162"/>
      <c r="F198" s="163"/>
      <c r="G198" s="164"/>
      <c r="J198" s="5"/>
      <c r="K198" s="6"/>
      <c r="L198" s="4"/>
      <c r="M198" s="2"/>
      <c r="P198" s="47"/>
    </row>
    <row r="199" spans="2:16" s="3" customFormat="1" x14ac:dyDescent="0.2">
      <c r="E199" s="162"/>
      <c r="F199" s="163"/>
      <c r="G199" s="164"/>
      <c r="J199" s="5"/>
      <c r="K199" s="6"/>
      <c r="L199" s="4"/>
      <c r="M199" s="2"/>
      <c r="P199" s="47"/>
    </row>
    <row r="200" spans="2:16" s="3" customFormat="1" ht="13.5" thickBot="1" x14ac:dyDescent="0.25">
      <c r="E200" s="165"/>
      <c r="F200" s="166"/>
      <c r="G200" s="167"/>
      <c r="J200" s="5"/>
      <c r="K200" s="6"/>
      <c r="L200" s="4"/>
      <c r="M200" s="2"/>
      <c r="P200" s="47"/>
    </row>
    <row r="201" spans="2:16" s="3" customFormat="1" ht="13.5" thickTop="1" x14ac:dyDescent="0.2">
      <c r="J201" s="5"/>
      <c r="K201" s="6"/>
      <c r="L201" s="4"/>
      <c r="M201" s="2"/>
      <c r="P201" s="47"/>
    </row>
    <row r="202" spans="2:16" s="3" customFormat="1" x14ac:dyDescent="0.2">
      <c r="E202" s="130" t="s">
        <v>116</v>
      </c>
      <c r="F202" s="131"/>
      <c r="G202" s="132"/>
      <c r="J202" s="5"/>
      <c r="K202" s="6"/>
      <c r="L202" s="4"/>
      <c r="M202" s="2"/>
      <c r="P202" s="47"/>
    </row>
    <row r="203" spans="2:16" s="3" customFormat="1" x14ac:dyDescent="0.2">
      <c r="J203" s="5"/>
      <c r="K203" s="6"/>
      <c r="L203" s="4"/>
      <c r="M203" s="2"/>
      <c r="P203" s="47"/>
    </row>
    <row r="204" spans="2:16" s="3" customFormat="1" ht="15" customHeight="1" x14ac:dyDescent="0.2">
      <c r="C204" s="156" t="s">
        <v>55</v>
      </c>
      <c r="D204" s="156"/>
      <c r="E204" s="156"/>
      <c r="F204" s="156"/>
      <c r="G204" s="156"/>
      <c r="H204" s="156"/>
      <c r="I204" s="156"/>
      <c r="J204" s="5"/>
      <c r="K204" s="6"/>
      <c r="L204" s="4"/>
      <c r="M204" s="2"/>
      <c r="P204" s="47"/>
    </row>
    <row r="205" spans="2:16" s="3" customFormat="1" ht="15" customHeight="1" x14ac:dyDescent="0.2">
      <c r="C205" s="156"/>
      <c r="D205" s="156"/>
      <c r="E205" s="156"/>
      <c r="F205" s="156"/>
      <c r="G205" s="156"/>
      <c r="H205" s="156"/>
      <c r="I205" s="156"/>
      <c r="J205" s="5"/>
      <c r="K205" s="6"/>
      <c r="L205" s="4"/>
      <c r="M205" s="2"/>
      <c r="P205" s="47"/>
    </row>
    <row r="206" spans="2:16" s="3" customFormat="1" ht="15" customHeight="1" x14ac:dyDescent="0.2">
      <c r="J206" s="5"/>
      <c r="K206" s="6"/>
      <c r="L206" s="4"/>
      <c r="M206" s="2"/>
      <c r="P206" s="47"/>
    </row>
    <row r="207" spans="2:16" s="3" customFormat="1" ht="15" customHeight="1" x14ac:dyDescent="0.2">
      <c r="B207" s="62" t="str">
        <f>IF(J207="","",IF(J207="0,006mol","G","R"))</f>
        <v/>
      </c>
      <c r="C207" s="168" t="s">
        <v>56</v>
      </c>
      <c r="D207" s="168"/>
      <c r="E207" s="168"/>
      <c r="F207" s="168"/>
      <c r="G207" s="168"/>
      <c r="H207" s="168"/>
      <c r="I207" s="168"/>
      <c r="J207" s="58"/>
      <c r="K207" s="6"/>
      <c r="L207" s="4"/>
      <c r="M207" s="2"/>
      <c r="P207" s="47"/>
    </row>
    <row r="208" spans="2:16" s="3" customFormat="1" ht="15" customHeight="1" x14ac:dyDescent="0.2">
      <c r="B208" s="62" t="str">
        <f>IF(J208="","",IF(J208="0,006mol","G","R"))</f>
        <v/>
      </c>
      <c r="C208" s="168" t="s">
        <v>57</v>
      </c>
      <c r="D208" s="168"/>
      <c r="E208" s="168"/>
      <c r="F208" s="168"/>
      <c r="G208" s="168"/>
      <c r="H208" s="168"/>
      <c r="I208" s="168"/>
      <c r="J208" s="58"/>
      <c r="K208" s="6"/>
      <c r="L208" s="4"/>
      <c r="M208" s="2"/>
      <c r="P208" s="47"/>
    </row>
    <row r="209" spans="1:16" s="3" customFormat="1" ht="15" customHeight="1" x14ac:dyDescent="0.2">
      <c r="J209" s="5"/>
      <c r="K209" s="6"/>
      <c r="L209" s="4"/>
      <c r="M209" s="2"/>
      <c r="P209" s="47"/>
    </row>
    <row r="210" spans="1:16" s="3" customFormat="1" ht="15" customHeight="1" x14ac:dyDescent="0.2">
      <c r="B210" s="62" t="str">
        <f>IF(OR(I210="",I211=""),"",IF(AND(I210="Σ",I211="Λ"),"G","R"))</f>
        <v/>
      </c>
      <c r="C210" s="103" t="s">
        <v>58</v>
      </c>
      <c r="D210" s="103"/>
      <c r="E210" s="103"/>
      <c r="F210" s="103"/>
      <c r="G210" s="103"/>
      <c r="H210" s="55" t="s">
        <v>59</v>
      </c>
      <c r="I210" s="60"/>
      <c r="J210" s="5"/>
      <c r="K210" s="6"/>
      <c r="L210" s="4"/>
      <c r="M210" s="2"/>
      <c r="P210" s="47"/>
    </row>
    <row r="211" spans="1:16" s="3" customFormat="1" ht="15" customHeight="1" x14ac:dyDescent="0.2">
      <c r="B211" s="62"/>
      <c r="C211" s="103"/>
      <c r="D211" s="103"/>
      <c r="E211" s="103"/>
      <c r="F211" s="103"/>
      <c r="G211" s="103"/>
      <c r="H211" s="55" t="s">
        <v>60</v>
      </c>
      <c r="I211" s="60"/>
      <c r="J211" s="5"/>
      <c r="K211" s="6"/>
      <c r="L211" s="4"/>
      <c r="M211" s="2"/>
      <c r="P211" s="47"/>
    </row>
    <row r="212" spans="1:16" s="3" customFormat="1" ht="15" customHeight="1" x14ac:dyDescent="0.2">
      <c r="J212" s="5"/>
      <c r="K212" s="6"/>
      <c r="L212" s="4"/>
      <c r="M212" s="2"/>
      <c r="P212" s="47"/>
    </row>
    <row r="213" spans="1:16" s="3" customFormat="1" ht="15" customHeight="1" x14ac:dyDescent="0.2">
      <c r="B213" s="62" t="str">
        <f>IF(I213="","",IF(OR(I213="NaB",I213="ΝαΒ"),"G","R"))</f>
        <v/>
      </c>
      <c r="C213" s="103" t="s">
        <v>61</v>
      </c>
      <c r="D213" s="103"/>
      <c r="E213" s="103"/>
      <c r="F213" s="103"/>
      <c r="G213" s="103"/>
      <c r="H213" s="103"/>
      <c r="I213" s="170"/>
      <c r="J213" s="5"/>
      <c r="K213" s="6"/>
      <c r="L213" s="4"/>
      <c r="M213" s="2"/>
      <c r="P213" s="47"/>
    </row>
    <row r="214" spans="1:16" s="3" customFormat="1" ht="15" customHeight="1" x14ac:dyDescent="0.2">
      <c r="C214" s="103"/>
      <c r="D214" s="103"/>
      <c r="E214" s="103"/>
      <c r="F214" s="103"/>
      <c r="G214" s="103"/>
      <c r="H214" s="103"/>
      <c r="I214" s="170"/>
      <c r="J214" s="5"/>
      <c r="K214" s="6"/>
      <c r="L214" s="4"/>
      <c r="M214" s="2"/>
      <c r="P214" s="47"/>
    </row>
    <row r="215" spans="1:16" s="3" customFormat="1" ht="15" customHeight="1" thickBot="1" x14ac:dyDescent="0.25">
      <c r="J215" s="5"/>
      <c r="K215" s="6"/>
      <c r="L215" s="4"/>
      <c r="M215" s="2"/>
      <c r="P215" s="47"/>
    </row>
    <row r="216" spans="1:16" s="3" customFormat="1" ht="15" customHeight="1" x14ac:dyDescent="0.2">
      <c r="B216" s="62" t="str">
        <f>IF(I216="","",IF(OR(I216="0,02M",I216="0,02Μ",I216="0,02 M",I216="0,02 Μ"),"G","R"))</f>
        <v/>
      </c>
      <c r="C216" s="168" t="s">
        <v>62</v>
      </c>
      <c r="D216" s="168"/>
      <c r="E216" s="168"/>
      <c r="F216" s="168"/>
      <c r="G216" s="168"/>
      <c r="H216" s="168"/>
      <c r="I216" s="60"/>
      <c r="J216" s="20"/>
      <c r="K216" s="76" t="str">
        <f>IF(L216="","",IF(L216=30,P4,P6))</f>
        <v/>
      </c>
      <c r="L216" s="71" t="str">
        <f>IF(OR(C219="",D219="",E219="",F219="",G219="",H219=""),"",SUM(C219:H219))</f>
        <v/>
      </c>
      <c r="M216" s="2"/>
      <c r="P216" s="74"/>
    </row>
    <row r="217" spans="1:16" s="3" customFormat="1" ht="15" customHeight="1" x14ac:dyDescent="0.2">
      <c r="J217" s="20"/>
      <c r="K217" s="77"/>
      <c r="L217" s="72"/>
      <c r="M217" s="2"/>
      <c r="P217" s="74"/>
    </row>
    <row r="218" spans="1:16" s="3" customFormat="1" ht="15" customHeight="1" thickBot="1" x14ac:dyDescent="0.25">
      <c r="B218" s="62" t="str">
        <f>IF(I218="","",IF(I218=9,"G","R"))</f>
        <v/>
      </c>
      <c r="C218" s="168" t="s">
        <v>63</v>
      </c>
      <c r="D218" s="168"/>
      <c r="E218" s="168"/>
      <c r="F218" s="168"/>
      <c r="G218" s="168"/>
      <c r="H218" s="168"/>
      <c r="I218" s="60"/>
      <c r="J218" s="20"/>
      <c r="K218" s="78"/>
      <c r="L218" s="73"/>
      <c r="M218" s="2"/>
      <c r="P218" s="74"/>
    </row>
    <row r="219" spans="1:16" s="3" customFormat="1" ht="15" customHeight="1" thickBot="1" x14ac:dyDescent="0.25">
      <c r="C219" s="62" t="str">
        <f>IF(B207="","",IF(B207="G",5,0))</f>
        <v/>
      </c>
      <c r="D219" s="62" t="str">
        <f>IF(B208="","",IF(B208="G",5,0))</f>
        <v/>
      </c>
      <c r="E219" s="62" t="str">
        <f>IF(B210="","",IF(B210="G",5,0))</f>
        <v/>
      </c>
      <c r="F219" s="62" t="str">
        <f>IF(B213="","",IF(B213="G",5,0))</f>
        <v/>
      </c>
      <c r="G219" s="62" t="str">
        <f>IF(B216="","",IF(B216="G",5,0))</f>
        <v/>
      </c>
      <c r="H219" s="62" t="str">
        <f>IF(B218="","",IF(B218="G",5,0))</f>
        <v/>
      </c>
      <c r="J219" s="5"/>
      <c r="K219" s="6"/>
      <c r="L219" s="4"/>
      <c r="M219" s="2"/>
      <c r="P219" s="47"/>
    </row>
    <row r="220" spans="1:16" s="3" customFormat="1" ht="12.75" customHeight="1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9"/>
      <c r="K220" s="4"/>
      <c r="L220" s="4"/>
      <c r="M220" s="2"/>
      <c r="P220" s="47"/>
    </row>
    <row r="221" spans="1:16" s="3" customFormat="1" x14ac:dyDescent="0.2">
      <c r="B221" s="16" t="s">
        <v>94</v>
      </c>
      <c r="J221" s="5"/>
      <c r="K221" s="6"/>
      <c r="L221" s="4"/>
      <c r="M221" s="2"/>
      <c r="P221" s="47"/>
    </row>
    <row r="222" spans="1:16" s="3" customFormat="1" x14ac:dyDescent="0.2">
      <c r="J222" s="5"/>
      <c r="K222" s="6"/>
      <c r="L222" s="4"/>
      <c r="M222" s="2"/>
      <c r="P222" s="47"/>
    </row>
    <row r="223" spans="1:16" s="3" customFormat="1" ht="15.75" x14ac:dyDescent="0.3">
      <c r="E223" s="140" t="s">
        <v>64</v>
      </c>
      <c r="F223" s="141"/>
      <c r="G223" s="142"/>
      <c r="J223" s="5"/>
      <c r="K223" s="6"/>
      <c r="L223" s="4"/>
      <c r="M223" s="2"/>
      <c r="P223" s="47"/>
    </row>
    <row r="224" spans="1:16" s="3" customFormat="1" x14ac:dyDescent="0.2">
      <c r="E224" s="169" t="s">
        <v>65</v>
      </c>
      <c r="F224" s="163"/>
      <c r="G224" s="164"/>
      <c r="J224" s="5"/>
      <c r="K224" s="6"/>
      <c r="L224" s="4"/>
      <c r="M224" s="2"/>
      <c r="P224" s="47"/>
    </row>
    <row r="225" spans="3:16" s="3" customFormat="1" x14ac:dyDescent="0.2">
      <c r="E225" s="162"/>
      <c r="F225" s="163"/>
      <c r="G225" s="164"/>
      <c r="J225" s="5"/>
      <c r="K225" s="6"/>
      <c r="L225" s="4"/>
      <c r="M225" s="2"/>
      <c r="P225" s="47"/>
    </row>
    <row r="226" spans="3:16" s="3" customFormat="1" x14ac:dyDescent="0.2">
      <c r="E226" s="162"/>
      <c r="F226" s="163"/>
      <c r="G226" s="164"/>
      <c r="J226" s="5"/>
      <c r="K226" s="6"/>
      <c r="L226" s="4"/>
      <c r="M226" s="2"/>
      <c r="P226" s="47"/>
    </row>
    <row r="227" spans="3:16" s="3" customFormat="1" ht="13.5" thickBot="1" x14ac:dyDescent="0.25">
      <c r="E227" s="165"/>
      <c r="F227" s="166"/>
      <c r="G227" s="167"/>
      <c r="J227" s="5"/>
      <c r="K227" s="6"/>
      <c r="L227" s="4"/>
      <c r="M227" s="2"/>
      <c r="P227" s="47"/>
    </row>
    <row r="228" spans="3:16" s="3" customFormat="1" ht="13.5" thickTop="1" x14ac:dyDescent="0.2">
      <c r="J228" s="5"/>
      <c r="K228" s="6"/>
      <c r="L228" s="4"/>
      <c r="M228" s="2"/>
      <c r="P228" s="47"/>
    </row>
    <row r="229" spans="3:16" s="3" customFormat="1" x14ac:dyDescent="0.2">
      <c r="E229" s="130" t="s">
        <v>116</v>
      </c>
      <c r="F229" s="131"/>
      <c r="G229" s="132"/>
      <c r="J229" s="5"/>
      <c r="K229" s="6"/>
      <c r="L229" s="4"/>
      <c r="M229" s="2"/>
      <c r="P229" s="47"/>
    </row>
    <row r="230" spans="3:16" s="3" customFormat="1" ht="15" customHeight="1" x14ac:dyDescent="0.2">
      <c r="J230" s="5"/>
      <c r="K230" s="6"/>
      <c r="L230" s="4"/>
      <c r="M230" s="2"/>
      <c r="P230" s="47"/>
    </row>
    <row r="231" spans="3:16" s="3" customFormat="1" ht="15" customHeight="1" x14ac:dyDescent="0.2">
      <c r="C231" s="82" t="s">
        <v>106</v>
      </c>
      <c r="D231" s="82"/>
      <c r="E231" s="82"/>
      <c r="F231" s="82"/>
      <c r="G231" s="82"/>
      <c r="H231" s="82"/>
      <c r="I231" s="82"/>
      <c r="J231" s="5"/>
      <c r="K231" s="6"/>
      <c r="L231" s="4"/>
      <c r="M231" s="2"/>
      <c r="P231" s="47"/>
    </row>
    <row r="232" spans="3:16" s="3" customFormat="1" ht="15" customHeight="1" x14ac:dyDescent="0.2">
      <c r="C232" s="82"/>
      <c r="D232" s="82"/>
      <c r="E232" s="82"/>
      <c r="F232" s="82"/>
      <c r="G232" s="82"/>
      <c r="H232" s="82"/>
      <c r="I232" s="82"/>
      <c r="J232" s="5"/>
      <c r="K232" s="6"/>
      <c r="L232" s="4"/>
      <c r="M232" s="2"/>
      <c r="P232" s="47"/>
    </row>
    <row r="233" spans="3:16" s="3" customFormat="1" ht="15" customHeight="1" x14ac:dyDescent="0.2">
      <c r="C233" s="82"/>
      <c r="D233" s="82"/>
      <c r="E233" s="82"/>
      <c r="F233" s="82"/>
      <c r="G233" s="82"/>
      <c r="H233" s="82"/>
      <c r="I233" s="82"/>
      <c r="J233" s="5"/>
      <c r="K233" s="6"/>
      <c r="L233" s="4"/>
      <c r="M233" s="2"/>
      <c r="P233" s="47"/>
    </row>
    <row r="234" spans="3:16" s="3" customFormat="1" ht="15" customHeight="1" x14ac:dyDescent="0.2">
      <c r="C234" s="82"/>
      <c r="D234" s="82"/>
      <c r="E234" s="82"/>
      <c r="F234" s="82"/>
      <c r="G234" s="82"/>
      <c r="H234" s="82"/>
      <c r="I234" s="82"/>
      <c r="J234" s="5"/>
      <c r="K234" s="6"/>
      <c r="L234" s="4"/>
      <c r="M234" s="2"/>
      <c r="P234" s="47"/>
    </row>
    <row r="235" spans="3:16" s="3" customFormat="1" ht="15" customHeight="1" x14ac:dyDescent="0.2">
      <c r="C235" s="82"/>
      <c r="D235" s="82"/>
      <c r="E235" s="82"/>
      <c r="F235" s="82"/>
      <c r="G235" s="82"/>
      <c r="H235" s="82"/>
      <c r="I235" s="82"/>
      <c r="J235" s="5"/>
      <c r="K235" s="6"/>
      <c r="L235" s="4"/>
      <c r="M235" s="2"/>
      <c r="P235" s="47"/>
    </row>
    <row r="236" spans="3:16" s="3" customFormat="1" ht="15" customHeight="1" x14ac:dyDescent="0.2">
      <c r="C236" s="82"/>
      <c r="D236" s="82"/>
      <c r="E236" s="82"/>
      <c r="F236" s="82"/>
      <c r="G236" s="82"/>
      <c r="H236" s="82"/>
      <c r="I236" s="82"/>
      <c r="J236" s="5"/>
      <c r="K236" s="6"/>
      <c r="L236" s="4"/>
      <c r="M236" s="2"/>
      <c r="P236" s="47"/>
    </row>
    <row r="237" spans="3:16" s="3" customFormat="1" ht="15" customHeight="1" x14ac:dyDescent="0.2">
      <c r="C237" s="82"/>
      <c r="D237" s="82"/>
      <c r="E237" s="82"/>
      <c r="F237" s="82"/>
      <c r="G237" s="82"/>
      <c r="H237" s="82"/>
      <c r="I237" s="82"/>
      <c r="J237" s="5"/>
      <c r="K237" s="6"/>
      <c r="L237" s="4"/>
      <c r="M237" s="2"/>
      <c r="P237" s="47"/>
    </row>
    <row r="238" spans="3:16" s="3" customFormat="1" ht="15" customHeight="1" x14ac:dyDescent="0.2">
      <c r="C238" s="82"/>
      <c r="D238" s="82"/>
      <c r="E238" s="82"/>
      <c r="F238" s="82"/>
      <c r="G238" s="82"/>
      <c r="H238" s="82"/>
      <c r="I238" s="82"/>
      <c r="J238" s="5"/>
      <c r="K238" s="6"/>
      <c r="L238" s="4"/>
      <c r="M238" s="2"/>
      <c r="P238" s="47"/>
    </row>
    <row r="239" spans="3:16" s="3" customFormat="1" ht="15" customHeight="1" x14ac:dyDescent="0.2">
      <c r="C239" s="82"/>
      <c r="D239" s="82"/>
      <c r="E239" s="82"/>
      <c r="F239" s="82"/>
      <c r="G239" s="82"/>
      <c r="H239" s="82"/>
      <c r="I239" s="82"/>
      <c r="J239" s="5"/>
      <c r="K239" s="6"/>
      <c r="L239" s="4"/>
      <c r="M239" s="2"/>
      <c r="P239" s="47"/>
    </row>
    <row r="240" spans="3:16" s="3" customFormat="1" ht="15" customHeight="1" x14ac:dyDescent="0.2">
      <c r="C240" s="82"/>
      <c r="D240" s="82"/>
      <c r="E240" s="82"/>
      <c r="F240" s="82"/>
      <c r="G240" s="82"/>
      <c r="H240" s="82"/>
      <c r="I240" s="82"/>
      <c r="J240" s="5"/>
      <c r="K240" s="6"/>
      <c r="L240" s="4"/>
      <c r="M240" s="2"/>
      <c r="P240" s="47"/>
    </row>
    <row r="241" spans="2:16" s="3" customFormat="1" ht="15" customHeight="1" x14ac:dyDescent="0.2">
      <c r="J241" s="5"/>
      <c r="K241" s="6"/>
      <c r="L241" s="4"/>
      <c r="M241" s="2"/>
      <c r="P241" s="47"/>
    </row>
    <row r="242" spans="2:16" s="3" customFormat="1" ht="15" customHeight="1" x14ac:dyDescent="0.25">
      <c r="C242" s="174" t="s">
        <v>66</v>
      </c>
      <c r="D242" s="175"/>
      <c r="E242" s="176"/>
      <c r="J242" s="5"/>
      <c r="K242" s="6"/>
      <c r="L242" s="4"/>
      <c r="M242" s="2"/>
      <c r="P242" s="47"/>
    </row>
    <row r="243" spans="2:16" s="3" customFormat="1" ht="15" customHeight="1" x14ac:dyDescent="0.2">
      <c r="J243" s="5"/>
      <c r="K243" s="6"/>
      <c r="L243" s="4"/>
      <c r="M243" s="2"/>
      <c r="P243" s="47"/>
    </row>
    <row r="244" spans="2:16" s="3" customFormat="1" ht="15" customHeight="1" x14ac:dyDescent="0.2">
      <c r="C244" s="24" t="s">
        <v>67</v>
      </c>
      <c r="D244" s="25" t="s">
        <v>68</v>
      </c>
      <c r="E244" s="26" t="s">
        <v>69</v>
      </c>
      <c r="F244" s="27" t="s">
        <v>70</v>
      </c>
      <c r="G244" s="26" t="s">
        <v>71</v>
      </c>
      <c r="H244" s="25" t="s">
        <v>68</v>
      </c>
      <c r="I244" s="28" t="s">
        <v>72</v>
      </c>
      <c r="J244" s="5"/>
      <c r="K244" s="6"/>
      <c r="L244" s="4"/>
      <c r="M244" s="2"/>
      <c r="P244" s="47"/>
    </row>
    <row r="245" spans="2:16" s="3" customFormat="1" ht="15" customHeight="1" x14ac:dyDescent="0.2">
      <c r="B245" s="14" t="s">
        <v>73</v>
      </c>
      <c r="C245" s="39" t="s">
        <v>74</v>
      </c>
      <c r="D245" s="172" t="s">
        <v>68</v>
      </c>
      <c r="E245" s="177"/>
      <c r="F245" s="178" t="s">
        <v>70</v>
      </c>
      <c r="G245" s="171"/>
      <c r="H245" s="172" t="s">
        <v>68</v>
      </c>
      <c r="I245" s="171"/>
      <c r="J245" s="5"/>
      <c r="K245" s="6"/>
      <c r="L245" s="4"/>
      <c r="M245" s="2"/>
      <c r="P245" s="47"/>
    </row>
    <row r="246" spans="2:16" s="3" customFormat="1" ht="15" customHeight="1" x14ac:dyDescent="0.2">
      <c r="B246" s="14" t="s">
        <v>75</v>
      </c>
      <c r="C246" s="60"/>
      <c r="D246" s="172"/>
      <c r="E246" s="177"/>
      <c r="F246" s="178"/>
      <c r="G246" s="171"/>
      <c r="H246" s="172"/>
      <c r="I246" s="171"/>
      <c r="J246" s="5"/>
      <c r="K246" s="6"/>
      <c r="L246" s="4"/>
      <c r="M246" s="2"/>
      <c r="P246" s="47"/>
    </row>
    <row r="247" spans="2:16" s="3" customFormat="1" ht="15" customHeight="1" x14ac:dyDescent="0.2">
      <c r="B247" s="14" t="s">
        <v>76</v>
      </c>
      <c r="C247" s="56"/>
      <c r="D247" s="172"/>
      <c r="E247" s="177"/>
      <c r="F247" s="178"/>
      <c r="G247" s="60"/>
      <c r="H247" s="172"/>
      <c r="I247" s="60"/>
      <c r="J247" s="5"/>
      <c r="K247" s="6"/>
      <c r="L247" s="4"/>
      <c r="M247" s="2"/>
      <c r="P247" s="47"/>
    </row>
    <row r="248" spans="2:16" s="3" customFormat="1" ht="15" customHeight="1" x14ac:dyDescent="0.2">
      <c r="B248" s="14" t="s">
        <v>77</v>
      </c>
      <c r="C248" s="39" t="s">
        <v>78</v>
      </c>
      <c r="D248" s="172"/>
      <c r="E248" s="177"/>
      <c r="F248" s="178"/>
      <c r="G248" s="60"/>
      <c r="H248" s="172"/>
      <c r="I248" s="60"/>
      <c r="J248" s="64" t="str">
        <f>IF(OR(C246="",G247="",I247="",G248="",I248=""),"",IF(AND(OR(C246="0,18M",C246="0,18Μ"),OR(G247="0,18M",G247="0,18Μ"),OR(I247="0,18M",I247="0,18Μ"),OR(G248="0,18M",G248="0,18Μ",G248="(0,18+x)M",G248="(x+0,18)M",G248="(χ+0,18)Μ",G248="(0,18+χ)Μ"),OR(I248="0,18M",I248="0,18Μ",I248="(0,18-x)M",I248="(0,18–x)M",I248="(0,18-χ)Μ",I248="(0,18–x)M")),"G","R"))</f>
        <v/>
      </c>
      <c r="K248" s="6"/>
      <c r="L248" s="4"/>
      <c r="M248" s="2"/>
      <c r="P248" s="47"/>
    </row>
    <row r="249" spans="2:16" s="3" customFormat="1" ht="15" customHeight="1" x14ac:dyDescent="0.2">
      <c r="J249" s="5"/>
      <c r="K249" s="6"/>
      <c r="L249" s="4"/>
      <c r="M249" s="2"/>
      <c r="P249" s="47"/>
    </row>
    <row r="250" spans="2:16" s="3" customFormat="1" ht="15" customHeight="1" x14ac:dyDescent="0.25">
      <c r="C250" s="174" t="s">
        <v>79</v>
      </c>
      <c r="D250" s="175"/>
      <c r="E250" s="176"/>
      <c r="J250" s="5"/>
      <c r="K250" s="6"/>
      <c r="L250" s="4"/>
      <c r="M250" s="2"/>
      <c r="P250" s="47"/>
    </row>
    <row r="251" spans="2:16" s="3" customFormat="1" ht="15" customHeight="1" x14ac:dyDescent="0.2">
      <c r="J251" s="5"/>
      <c r="K251" s="6"/>
      <c r="L251" s="4"/>
      <c r="M251" s="2"/>
      <c r="P251" s="47"/>
    </row>
    <row r="252" spans="2:16" s="3" customFormat="1" ht="15" customHeight="1" x14ac:dyDescent="0.2">
      <c r="C252" s="29" t="s">
        <v>72</v>
      </c>
      <c r="D252" s="30" t="s">
        <v>68</v>
      </c>
      <c r="E252" s="31" t="s">
        <v>69</v>
      </c>
      <c r="F252" s="32" t="s">
        <v>80</v>
      </c>
      <c r="G252" s="31" t="s">
        <v>71</v>
      </c>
      <c r="H252" s="30" t="s">
        <v>68</v>
      </c>
      <c r="I252" s="33" t="s">
        <v>81</v>
      </c>
      <c r="J252" s="5"/>
      <c r="K252" s="6"/>
      <c r="L252" s="4"/>
      <c r="M252" s="2"/>
      <c r="P252" s="47"/>
    </row>
    <row r="253" spans="2:16" s="3" customFormat="1" ht="15" customHeight="1" x14ac:dyDescent="0.2">
      <c r="B253" s="14" t="s">
        <v>73</v>
      </c>
      <c r="C253" s="60"/>
      <c r="D253" s="172" t="s">
        <v>68</v>
      </c>
      <c r="E253" s="171"/>
      <c r="F253" s="178" t="s">
        <v>80</v>
      </c>
      <c r="G253" s="171"/>
      <c r="H253" s="172" t="s">
        <v>68</v>
      </c>
      <c r="I253" s="171"/>
      <c r="J253" s="5"/>
      <c r="K253" s="6"/>
      <c r="L253" s="4"/>
      <c r="M253" s="2"/>
      <c r="P253" s="47"/>
    </row>
    <row r="254" spans="2:16" s="3" customFormat="1" ht="15" customHeight="1" x14ac:dyDescent="0.2">
      <c r="B254" s="14" t="s">
        <v>75</v>
      </c>
      <c r="C254" s="39" t="s">
        <v>82</v>
      </c>
      <c r="D254" s="172"/>
      <c r="E254" s="171"/>
      <c r="F254" s="178"/>
      <c r="G254" s="171"/>
      <c r="H254" s="172"/>
      <c r="I254" s="171"/>
      <c r="J254" s="5"/>
      <c r="K254" s="6"/>
      <c r="L254" s="4"/>
      <c r="M254" s="2"/>
      <c r="P254" s="47"/>
    </row>
    <row r="255" spans="2:16" s="3" customFormat="1" ht="15" customHeight="1" x14ac:dyDescent="0.2">
      <c r="B255" s="14" t="s">
        <v>76</v>
      </c>
      <c r="C255" s="56"/>
      <c r="D255" s="172"/>
      <c r="E255" s="171"/>
      <c r="F255" s="178"/>
      <c r="G255" s="60"/>
      <c r="H255" s="172"/>
      <c r="I255" s="60"/>
      <c r="J255" s="5"/>
      <c r="K255" s="6"/>
      <c r="L255" s="4"/>
      <c r="M255" s="2"/>
      <c r="P255" s="47"/>
    </row>
    <row r="256" spans="2:16" s="3" customFormat="1" ht="15" customHeight="1" x14ac:dyDescent="0.2">
      <c r="B256" s="14" t="s">
        <v>77</v>
      </c>
      <c r="C256" s="60"/>
      <c r="D256" s="172"/>
      <c r="E256" s="171"/>
      <c r="F256" s="178"/>
      <c r="G256" s="60"/>
      <c r="H256" s="172"/>
      <c r="I256" s="60"/>
      <c r="J256" s="64" t="str">
        <f>IF(OR(C253="",G255="",I255="",C256="",G256="",I256=""),"",IF(AND(OR(C253="0,18M",C253="0,18Μ"),OR(G255="xM",G255="χΜ"),OR(I255="xM",I255="χΜ"),OR(C256="(0,18-x)M",C256="(0,18–x)M",C256="(0,18–χ)Μ",C256="(0,18-χ)Μ"),OR(G256="xM",G256="χΜ",G256="(0,18+x)M",G256="(x+0,18)M",G256="(0,18+χ)Μ",G256="(χ+0,18)Μ"),OR(I256="xM",I256="χΜ")),"G","R"))</f>
        <v/>
      </c>
      <c r="K256" s="6"/>
      <c r="L256" s="4"/>
      <c r="M256" s="2"/>
      <c r="P256" s="47"/>
    </row>
    <row r="257" spans="1:27" s="3" customFormat="1" ht="15" customHeight="1" x14ac:dyDescent="0.2">
      <c r="J257" s="5"/>
      <c r="K257" s="6"/>
      <c r="L257" s="4"/>
      <c r="M257" s="2"/>
      <c r="P257" s="47"/>
    </row>
    <row r="258" spans="1:27" s="3" customFormat="1" ht="15" customHeight="1" x14ac:dyDescent="0.2">
      <c r="C258" s="168" t="s">
        <v>83</v>
      </c>
      <c r="D258" s="168"/>
      <c r="E258" s="168"/>
      <c r="F258" s="168"/>
      <c r="G258" s="168"/>
      <c r="H258" s="168"/>
      <c r="I258" s="60"/>
      <c r="J258" s="64" t="str">
        <f>IF(I258="","",IF(I258=0.02,"G","R"))</f>
        <v/>
      </c>
      <c r="K258" s="6"/>
      <c r="L258" s="4"/>
      <c r="M258" s="2"/>
      <c r="P258" s="47"/>
    </row>
    <row r="259" spans="1:27" s="3" customFormat="1" ht="15" customHeight="1" thickBot="1" x14ac:dyDescent="0.25">
      <c r="J259" s="5"/>
      <c r="K259" s="6"/>
      <c r="L259" s="4"/>
      <c r="M259" s="2"/>
      <c r="P259" s="47"/>
    </row>
    <row r="260" spans="1:27" s="42" customFormat="1" ht="15" customHeight="1" x14ac:dyDescent="0.2">
      <c r="C260" s="179" t="s">
        <v>84</v>
      </c>
      <c r="D260" s="180"/>
      <c r="E260" s="180"/>
      <c r="F260" s="180"/>
      <c r="G260" s="180"/>
      <c r="H260" s="181"/>
      <c r="I260" s="60"/>
      <c r="J260" s="69" t="str">
        <f>IF(I260="","",IF(OR(I260="0,2M",I260="0,2Μ"),"G","R"))</f>
        <v/>
      </c>
      <c r="K260" s="76" t="str">
        <f>IF(L260="","",IF(L260=40,P4,P6))</f>
        <v/>
      </c>
      <c r="L260" s="71" t="str">
        <f>IF(OR(C264="",D264="",E264="",F264="",G264=""),"",SUM(C264:G264))</f>
        <v/>
      </c>
      <c r="M260" s="43"/>
      <c r="P260" s="74"/>
      <c r="AA260" s="3"/>
    </row>
    <row r="261" spans="1:27" s="3" customFormat="1" ht="15" customHeight="1" x14ac:dyDescent="0.2">
      <c r="J261" s="20"/>
      <c r="K261" s="77"/>
      <c r="L261" s="72"/>
      <c r="M261" s="2"/>
      <c r="P261" s="74"/>
    </row>
    <row r="262" spans="1:27" s="3" customFormat="1" ht="15" customHeight="1" thickBot="1" x14ac:dyDescent="0.25">
      <c r="C262" s="168" t="s">
        <v>63</v>
      </c>
      <c r="D262" s="168"/>
      <c r="E262" s="168"/>
      <c r="F262" s="168"/>
      <c r="G262" s="168"/>
      <c r="H262" s="168"/>
      <c r="I262" s="60"/>
      <c r="J262" s="68" t="str">
        <f>IF(I262="","",IF(I262=0.7,"G","R"))</f>
        <v/>
      </c>
      <c r="K262" s="78"/>
      <c r="L262" s="73"/>
      <c r="M262" s="2"/>
      <c r="P262" s="74"/>
    </row>
    <row r="263" spans="1:27" s="3" customFormat="1" ht="15" customHeight="1" x14ac:dyDescent="0.2">
      <c r="J263" s="5"/>
      <c r="K263" s="6"/>
      <c r="L263" s="4"/>
      <c r="M263" s="95" t="str">
        <f>IF(AND(L260="",L216="",L182="",L159="",L134="",L107=""),"",SUM(L103:L260))</f>
        <v/>
      </c>
      <c r="P263" s="173"/>
    </row>
    <row r="264" spans="1:27" s="3" customFormat="1" ht="12.75" customHeight="1" x14ac:dyDescent="0.2">
      <c r="A264" s="36"/>
      <c r="B264" s="36"/>
      <c r="C264" s="70" t="str">
        <f>IF(J248="","",IF(J248="G",5,0))</f>
        <v/>
      </c>
      <c r="D264" s="70" t="str">
        <f>IF(J256="","",IF(J256="G",5,0))</f>
        <v/>
      </c>
      <c r="E264" s="70" t="str">
        <f>IF(J258="","",IF(J258="G",15,0))</f>
        <v/>
      </c>
      <c r="F264" s="70" t="str">
        <f>IF(J260="","",IF(J260="G",7,0))</f>
        <v/>
      </c>
      <c r="G264" s="70" t="str">
        <f>IF(J262="","",IF(J262="G",8,0))</f>
        <v/>
      </c>
      <c r="H264" s="36"/>
      <c r="I264" s="36"/>
      <c r="J264" s="36"/>
      <c r="K264" s="4"/>
      <c r="L264" s="4"/>
      <c r="M264" s="95"/>
      <c r="P264" s="173"/>
    </row>
    <row r="265" spans="1:27" s="3" customFormat="1" ht="12.75" customHeight="1" x14ac:dyDescent="0.2">
      <c r="A265" s="34"/>
      <c r="B265" s="34"/>
      <c r="C265" s="34"/>
      <c r="D265" s="34"/>
      <c r="E265" s="34"/>
      <c r="F265" s="34"/>
      <c r="G265" s="34"/>
      <c r="H265" s="34"/>
      <c r="I265" s="34"/>
      <c r="J265" s="35"/>
      <c r="K265" s="4"/>
      <c r="L265" s="4"/>
      <c r="M265" s="54"/>
      <c r="P265" s="57"/>
    </row>
    <row r="266" spans="1:27" s="3" customFormat="1" ht="13.5" thickBo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2"/>
      <c r="P266" s="47"/>
    </row>
    <row r="267" spans="1:27" s="3" customFormat="1" ht="12.75" customHeight="1" x14ac:dyDescent="0.2">
      <c r="A267" s="4"/>
      <c r="B267" s="199" t="str">
        <f>IF(J267="","",IF(J267&gt;280,"Excellent!!…",IF(J267&lt;160,"Το βιβλίο σου, αυτό της Χημείας, σίγουρα 
έχει γίνει ησυχαστήριο αραχνών!!….",IF(AND(J267&gt;150,J267&lt;240),"Καταλαβαίνεις ότι πρέπει να διαβάζεις πολύ περισσότερο!","Μπράβο τα πήγες αρκετά καλά!
Νομίζω ότι μπορείς ακόμη καλύτερα…."))))</f>
        <v/>
      </c>
      <c r="C267" s="200"/>
      <c r="D267" s="200"/>
      <c r="E267" s="200"/>
      <c r="F267" s="201"/>
      <c r="G267" s="4"/>
      <c r="H267" s="188" t="s">
        <v>39</v>
      </c>
      <c r="I267" s="188"/>
      <c r="J267" s="196" t="str">
        <f>IF(OR(L260="",L216="",L182="",L159="",L134="",L107="",L80="",L64="",L36=""),"",SUM(L36:L260))</f>
        <v/>
      </c>
      <c r="K267" s="193" t="str">
        <f>IF(J267="","","στα 320")</f>
        <v/>
      </c>
      <c r="L267" s="193"/>
      <c r="M267" s="2"/>
    </row>
    <row r="268" spans="1:27" s="3" customFormat="1" ht="12.75" customHeight="1" x14ac:dyDescent="0.2">
      <c r="A268" s="4"/>
      <c r="B268" s="202"/>
      <c r="C268" s="203"/>
      <c r="D268" s="203"/>
      <c r="E268" s="203"/>
      <c r="F268" s="204"/>
      <c r="G268" s="4"/>
      <c r="H268" s="189"/>
      <c r="I268" s="189"/>
      <c r="J268" s="197"/>
      <c r="K268" s="194"/>
      <c r="L268" s="194"/>
      <c r="M268" s="2"/>
    </row>
    <row r="269" spans="1:27" s="3" customFormat="1" ht="13.5" customHeight="1" thickBot="1" x14ac:dyDescent="0.25">
      <c r="A269" s="4"/>
      <c r="B269" s="202"/>
      <c r="C269" s="203"/>
      <c r="D269" s="203"/>
      <c r="E269" s="203"/>
      <c r="F269" s="204"/>
      <c r="G269" s="4"/>
      <c r="H269" s="190"/>
      <c r="I269" s="190"/>
      <c r="J269" s="198"/>
      <c r="K269" s="195"/>
      <c r="L269" s="195"/>
      <c r="M269" s="2"/>
    </row>
    <row r="270" spans="1:27" s="3" customFormat="1" ht="13.5" customHeight="1" thickBot="1" x14ac:dyDescent="0.25">
      <c r="A270" s="4"/>
      <c r="B270" s="202"/>
      <c r="C270" s="203"/>
      <c r="D270" s="203"/>
      <c r="E270" s="203"/>
      <c r="F270" s="204"/>
      <c r="G270" s="4"/>
      <c r="H270" s="4"/>
      <c r="I270" s="4"/>
      <c r="J270" s="4"/>
      <c r="K270" s="4"/>
      <c r="L270" s="4"/>
      <c r="M270" s="2"/>
      <c r="P270" s="47"/>
    </row>
    <row r="271" spans="1:27" s="3" customFormat="1" ht="12.75" customHeight="1" x14ac:dyDescent="0.2">
      <c r="A271" s="4"/>
      <c r="B271" s="202"/>
      <c r="C271" s="203"/>
      <c r="D271" s="203"/>
      <c r="E271" s="203"/>
      <c r="F271" s="204"/>
      <c r="G271" s="4"/>
      <c r="H271" s="191" t="s">
        <v>40</v>
      </c>
      <c r="I271" s="191"/>
      <c r="J271" s="208" t="str">
        <f>IF(J267="","",(J267/320))</f>
        <v/>
      </c>
      <c r="K271" s="208"/>
      <c r="L271" s="4"/>
      <c r="M271" s="2"/>
      <c r="P271" s="47"/>
    </row>
    <row r="272" spans="1:27" s="3" customFormat="1" ht="13.5" customHeight="1" thickBot="1" x14ac:dyDescent="0.25">
      <c r="A272" s="4"/>
      <c r="B272" s="205"/>
      <c r="C272" s="206"/>
      <c r="D272" s="206"/>
      <c r="E272" s="206"/>
      <c r="F272" s="207"/>
      <c r="G272" s="4"/>
      <c r="H272" s="192"/>
      <c r="I272" s="192"/>
      <c r="J272" s="209"/>
      <c r="K272" s="209"/>
      <c r="L272" s="4"/>
      <c r="M272" s="2"/>
      <c r="P272" s="47"/>
    </row>
    <row r="273" spans="1:16" s="3" customForma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2"/>
      <c r="P273" s="47"/>
    </row>
    <row r="274" spans="1:16" s="3" customForma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2"/>
      <c r="P274" s="47"/>
    </row>
    <row r="275" spans="1:16" s="3" customFormat="1" x14ac:dyDescent="0.2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5"/>
      <c r="L275" s="4"/>
      <c r="M275" s="2"/>
      <c r="P275" s="47"/>
    </row>
    <row r="276" spans="1:16" s="3" customFormat="1" ht="12.75" customHeight="1" x14ac:dyDescent="0.2">
      <c r="A276" s="186" t="s">
        <v>41</v>
      </c>
      <c r="B276" s="186"/>
      <c r="C276" s="186"/>
      <c r="D276" s="186"/>
      <c r="E276" s="186"/>
      <c r="F276" s="186"/>
      <c r="G276" s="186"/>
      <c r="H276" s="186"/>
      <c r="I276" s="186"/>
      <c r="J276" s="186"/>
      <c r="K276" s="186"/>
      <c r="L276" s="4"/>
      <c r="M276" s="2"/>
      <c r="P276" s="47"/>
    </row>
    <row r="277" spans="1:16" s="3" customFormat="1" ht="12.75" customHeight="1" x14ac:dyDescent="0.2">
      <c r="A277" s="187"/>
      <c r="B277" s="187"/>
      <c r="C277" s="187"/>
      <c r="D277" s="187"/>
      <c r="E277" s="187"/>
      <c r="F277" s="187"/>
      <c r="G277" s="187"/>
      <c r="H277" s="187"/>
      <c r="I277" s="187"/>
      <c r="J277" s="187"/>
      <c r="K277" s="187"/>
      <c r="L277" s="4"/>
      <c r="M277" s="2"/>
      <c r="P277" s="47"/>
    </row>
    <row r="278" spans="1:16" s="3" customFormat="1" ht="16.5" x14ac:dyDescent="0.2">
      <c r="A278" s="184" t="s">
        <v>42</v>
      </c>
      <c r="B278" s="184"/>
      <c r="C278" s="184"/>
      <c r="D278" s="184"/>
      <c r="E278" s="184"/>
      <c r="F278" s="184"/>
      <c r="G278" s="184"/>
      <c r="H278" s="184"/>
      <c r="I278" s="184"/>
      <c r="J278" s="184"/>
      <c r="K278" s="185"/>
      <c r="L278" s="4"/>
      <c r="M278" s="2"/>
      <c r="P278" s="47"/>
    </row>
    <row r="279" spans="1:16" s="3" customForma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2"/>
    </row>
    <row r="280" spans="1:16" s="3" customFormat="1" ht="14.1" customHeight="1" x14ac:dyDescent="0.2">
      <c r="P280" s="47"/>
    </row>
    <row r="281" spans="1:16" s="3" customFormat="1" ht="15" customHeight="1" x14ac:dyDescent="0.2">
      <c r="A281" s="182" t="s">
        <v>53</v>
      </c>
      <c r="B281" s="182"/>
      <c r="C281" s="182"/>
      <c r="D281" s="182"/>
      <c r="P281" s="47"/>
    </row>
    <row r="282" spans="1:16" s="3" customFormat="1" ht="15" customHeight="1" x14ac:dyDescent="0.2">
      <c r="A282" s="183" t="s">
        <v>54</v>
      </c>
      <c r="B282" s="183"/>
      <c r="C282" s="183"/>
      <c r="D282" s="183"/>
      <c r="P282" s="47"/>
    </row>
    <row r="283" spans="1:16" s="3" customFormat="1" x14ac:dyDescent="0.2">
      <c r="P283" s="47"/>
    </row>
    <row r="284" spans="1:16" s="3" customFormat="1" x14ac:dyDescent="0.2">
      <c r="P284" s="47"/>
    </row>
    <row r="285" spans="1:16" s="3" customFormat="1" x14ac:dyDescent="0.2">
      <c r="P285" s="47"/>
    </row>
    <row r="286" spans="1:16" s="3" customFormat="1" x14ac:dyDescent="0.2">
      <c r="P286" s="47"/>
    </row>
    <row r="287" spans="1:16" s="3" customFormat="1" x14ac:dyDescent="0.2">
      <c r="P287" s="47"/>
    </row>
    <row r="288" spans="1:16" s="3" customFormat="1" x14ac:dyDescent="0.2">
      <c r="P288" s="47"/>
    </row>
    <row r="289" spans="16:16" s="3" customFormat="1" x14ac:dyDescent="0.2">
      <c r="P289" s="47"/>
    </row>
    <row r="290" spans="16:16" s="3" customFormat="1" x14ac:dyDescent="0.2">
      <c r="P290" s="47"/>
    </row>
    <row r="291" spans="16:16" s="3" customFormat="1" x14ac:dyDescent="0.2">
      <c r="P291" s="47"/>
    </row>
    <row r="292" spans="16:16" s="3" customFormat="1" x14ac:dyDescent="0.2">
      <c r="P292" s="47"/>
    </row>
    <row r="293" spans="16:16" s="3" customFormat="1" x14ac:dyDescent="0.2">
      <c r="P293" s="47"/>
    </row>
    <row r="294" spans="16:16" s="3" customFormat="1" x14ac:dyDescent="0.2">
      <c r="P294" s="47"/>
    </row>
    <row r="295" spans="16:16" s="3" customFormat="1" x14ac:dyDescent="0.2">
      <c r="P295" s="47"/>
    </row>
    <row r="296" spans="16:16" s="3" customFormat="1" x14ac:dyDescent="0.2">
      <c r="P296" s="47"/>
    </row>
  </sheetData>
  <sheetProtection algorithmName="SHA-512" hashValue="s7scSeGlSp2T95obxnUmgGHgYcMlbYIQ0DxCm5XsCcr71E2vYCOy1igyox1j+flCLS2s2b8B9EMlZfeEfpzGxw==" saltValue="//evPsIxj8K9beDoTLZ2FA==" spinCount="100000" sheet="1" objects="1" scenarios="1"/>
  <mergeCells count="163">
    <mergeCell ref="A281:D281"/>
    <mergeCell ref="A282:D282"/>
    <mergeCell ref="A278:K278"/>
    <mergeCell ref="A276:K277"/>
    <mergeCell ref="H267:I269"/>
    <mergeCell ref="H271:I272"/>
    <mergeCell ref="K267:L269"/>
    <mergeCell ref="J267:J269"/>
    <mergeCell ref="B267:F272"/>
    <mergeCell ref="J271:K272"/>
    <mergeCell ref="M263:M264"/>
    <mergeCell ref="P263:P264"/>
    <mergeCell ref="K260:K262"/>
    <mergeCell ref="L260:L262"/>
    <mergeCell ref="P260:P262"/>
    <mergeCell ref="C262:H262"/>
    <mergeCell ref="C250:E250"/>
    <mergeCell ref="C242:E242"/>
    <mergeCell ref="D245:D248"/>
    <mergeCell ref="E245:E248"/>
    <mergeCell ref="F245:F248"/>
    <mergeCell ref="H253:H256"/>
    <mergeCell ref="I253:I254"/>
    <mergeCell ref="C258:H258"/>
    <mergeCell ref="C260:H260"/>
    <mergeCell ref="D253:D256"/>
    <mergeCell ref="E253:E256"/>
    <mergeCell ref="F253:F256"/>
    <mergeCell ref="G253:G254"/>
    <mergeCell ref="E223:G223"/>
    <mergeCell ref="E224:G227"/>
    <mergeCell ref="E229:G229"/>
    <mergeCell ref="C231:I240"/>
    <mergeCell ref="C213:H214"/>
    <mergeCell ref="I213:I214"/>
    <mergeCell ref="C216:H216"/>
    <mergeCell ref="G245:G246"/>
    <mergeCell ref="H245:H248"/>
    <mergeCell ref="I245:I246"/>
    <mergeCell ref="E194:G194"/>
    <mergeCell ref="E196:G196"/>
    <mergeCell ref="E197:G200"/>
    <mergeCell ref="E202:G202"/>
    <mergeCell ref="D188:E188"/>
    <mergeCell ref="G188:H188"/>
    <mergeCell ref="D189:E192"/>
    <mergeCell ref="G189:H192"/>
    <mergeCell ref="K216:K218"/>
    <mergeCell ref="C218:H218"/>
    <mergeCell ref="C204:I205"/>
    <mergeCell ref="C207:I207"/>
    <mergeCell ref="C208:I208"/>
    <mergeCell ref="C210:G211"/>
    <mergeCell ref="C182:H182"/>
    <mergeCell ref="K182:K184"/>
    <mergeCell ref="L182:L184"/>
    <mergeCell ref="C184:H184"/>
    <mergeCell ref="E167:G170"/>
    <mergeCell ref="E172:G172"/>
    <mergeCell ref="C174:I175"/>
    <mergeCell ref="C177:H178"/>
    <mergeCell ref="I177:I178"/>
    <mergeCell ref="K159:K161"/>
    <mergeCell ref="L159:L161"/>
    <mergeCell ref="P159:P161"/>
    <mergeCell ref="E166:G166"/>
    <mergeCell ref="C155:H155"/>
    <mergeCell ref="C157:H157"/>
    <mergeCell ref="C159:H161"/>
    <mergeCell ref="I159:I161"/>
    <mergeCell ref="C180:H180"/>
    <mergeCell ref="E147:G147"/>
    <mergeCell ref="D131:I136"/>
    <mergeCell ref="C149:I149"/>
    <mergeCell ref="C151:H151"/>
    <mergeCell ref="C153:H153"/>
    <mergeCell ref="D140:E140"/>
    <mergeCell ref="G140:H140"/>
    <mergeCell ref="D141:E145"/>
    <mergeCell ref="G141:H145"/>
    <mergeCell ref="H122:I122"/>
    <mergeCell ref="F123:G123"/>
    <mergeCell ref="H123:I123"/>
    <mergeCell ref="F129:G129"/>
    <mergeCell ref="H129:I129"/>
    <mergeCell ref="K134:K136"/>
    <mergeCell ref="L134:L136"/>
    <mergeCell ref="F127:G127"/>
    <mergeCell ref="H127:I127"/>
    <mergeCell ref="F128:G128"/>
    <mergeCell ref="H128:I128"/>
    <mergeCell ref="H96:H97"/>
    <mergeCell ref="A1:J2"/>
    <mergeCell ref="I3:K3"/>
    <mergeCell ref="A4:K16"/>
    <mergeCell ref="B18:J20"/>
    <mergeCell ref="C22:I23"/>
    <mergeCell ref="B86:J90"/>
    <mergeCell ref="C92:J94"/>
    <mergeCell ref="D96:D97"/>
    <mergeCell ref="E96:E97"/>
    <mergeCell ref="F96:F97"/>
    <mergeCell ref="G96:G97"/>
    <mergeCell ref="C28:I29"/>
    <mergeCell ref="J28:J29"/>
    <mergeCell ref="K36:K38"/>
    <mergeCell ref="C79:H82"/>
    <mergeCell ref="K80:K82"/>
    <mergeCell ref="C49:I51"/>
    <mergeCell ref="J49:J51"/>
    <mergeCell ref="C53:I55"/>
    <mergeCell ref="J53:J55"/>
    <mergeCell ref="C57:I61"/>
    <mergeCell ref="J57:J61"/>
    <mergeCell ref="C46:I47"/>
    <mergeCell ref="L36:L38"/>
    <mergeCell ref="B42:J44"/>
    <mergeCell ref="J22:J23"/>
    <mergeCell ref="C31:I32"/>
    <mergeCell ref="J31:J32"/>
    <mergeCell ref="C25:I26"/>
    <mergeCell ref="J25:J26"/>
    <mergeCell ref="C34:I35"/>
    <mergeCell ref="J34:J35"/>
    <mergeCell ref="C37:I38"/>
    <mergeCell ref="J37:J38"/>
    <mergeCell ref="J46:J47"/>
    <mergeCell ref="L80:L82"/>
    <mergeCell ref="M83:M84"/>
    <mergeCell ref="C63:I66"/>
    <mergeCell ref="J63:J66"/>
    <mergeCell ref="H76:I76"/>
    <mergeCell ref="H77:I77"/>
    <mergeCell ref="C74:G77"/>
    <mergeCell ref="H74:I74"/>
    <mergeCell ref="H75:I75"/>
    <mergeCell ref="B70:J72"/>
    <mergeCell ref="K64:K66"/>
    <mergeCell ref="L64:L66"/>
    <mergeCell ref="L216:L218"/>
    <mergeCell ref="P216:P218"/>
    <mergeCell ref="P134:P136"/>
    <mergeCell ref="P182:P184"/>
    <mergeCell ref="E99:E101"/>
    <mergeCell ref="K107:K109"/>
    <mergeCell ref="L107:L109"/>
    <mergeCell ref="C112:J116"/>
    <mergeCell ref="D118:D129"/>
    <mergeCell ref="F118:G118"/>
    <mergeCell ref="H118:I118"/>
    <mergeCell ref="F119:G119"/>
    <mergeCell ref="H119:I119"/>
    <mergeCell ref="F120:G120"/>
    <mergeCell ref="H120:I120"/>
    <mergeCell ref="F121:G121"/>
    <mergeCell ref="H121:I121"/>
    <mergeCell ref="C103:I109"/>
    <mergeCell ref="E124:I124"/>
    <mergeCell ref="F125:G125"/>
    <mergeCell ref="H125:I125"/>
    <mergeCell ref="F126:G126"/>
    <mergeCell ref="H126:I126"/>
    <mergeCell ref="F122:G122"/>
  </mergeCells>
  <phoneticPr fontId="0" type="noConversion"/>
  <hyperlinks>
    <hyperlink ref="A282:D282" location="'Test στην ιοντική ισορροπία'!A1" display="… στην αρχή της σελίδας."/>
  </hyperlinks>
  <pageMargins left="0.75" right="0.75" top="1" bottom="1" header="0.5" footer="0.5"/>
  <pageSetup paperSize="9"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292" r:id="rId4">
          <objectPr defaultSize="0" autoPict="0" r:id="rId5">
            <anchor moveWithCells="1" sizeWithCells="1">
              <from>
                <xdr:col>10</xdr:col>
                <xdr:colOff>152400</xdr:colOff>
                <xdr:row>175</xdr:row>
                <xdr:rowOff>76200</xdr:rowOff>
              </from>
              <to>
                <xdr:col>11</xdr:col>
                <xdr:colOff>114300</xdr:colOff>
                <xdr:row>180</xdr:row>
                <xdr:rowOff>19050</xdr:rowOff>
              </to>
            </anchor>
          </objectPr>
        </oleObject>
      </mc:Choice>
      <mc:Fallback>
        <oleObject progId="PBrush" shapeId="1292" r:id="rId4"/>
      </mc:Fallback>
    </mc:AlternateContent>
    <mc:AlternateContent xmlns:mc="http://schemas.openxmlformats.org/markup-compatibility/2006">
      <mc:Choice Requires="x14">
        <oleObject progId="PBrush" shapeId="1198" r:id="rId6">
          <objectPr defaultSize="0" autoPict="0" r:id="rId7">
            <anchor moveWithCells="1" sizeWithCells="1">
              <from>
                <xdr:col>10</xdr:col>
                <xdr:colOff>257175</xdr:colOff>
                <xdr:row>94</xdr:row>
                <xdr:rowOff>0</xdr:rowOff>
              </from>
              <to>
                <xdr:col>11</xdr:col>
                <xdr:colOff>133350</xdr:colOff>
                <xdr:row>98</xdr:row>
                <xdr:rowOff>28575</xdr:rowOff>
              </to>
            </anchor>
          </objectPr>
        </oleObject>
      </mc:Choice>
      <mc:Fallback>
        <oleObject progId="PBrush" shapeId="1198" r:id="rId6"/>
      </mc:Fallback>
    </mc:AlternateContent>
    <mc:AlternateContent xmlns:mc="http://schemas.openxmlformats.org/markup-compatibility/2006">
      <mc:Choice Requires="x14">
        <oleObject progId="PBrush" shapeId="1195" r:id="rId8">
          <objectPr defaultSize="0" autoPict="0" r:id="rId9">
            <anchor moveWithCells="1" sizeWithCells="1">
              <from>
                <xdr:col>10</xdr:col>
                <xdr:colOff>142875</xdr:colOff>
                <xdr:row>151</xdr:row>
                <xdr:rowOff>161925</xdr:rowOff>
              </from>
              <to>
                <xdr:col>11</xdr:col>
                <xdr:colOff>0</xdr:colOff>
                <xdr:row>157</xdr:row>
                <xdr:rowOff>19050</xdr:rowOff>
              </to>
            </anchor>
          </objectPr>
        </oleObject>
      </mc:Choice>
      <mc:Fallback>
        <oleObject progId="PBrush" shapeId="1195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Test στην ιοντική ισορροπία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touky</cp:lastModifiedBy>
  <dcterms:created xsi:type="dcterms:W3CDTF">1997-01-24T12:53:32Z</dcterms:created>
  <dcterms:modified xsi:type="dcterms:W3CDTF">2020-04-05T10:07:37Z</dcterms:modified>
</cp:coreProperties>
</file>